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9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<sst xmlns="http://schemas.openxmlformats.org/spreadsheetml/2006/main" count="1255" uniqueCount="117">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</sst>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</numFmts>
  <fonts count="31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7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174" fontId="0" fillId="0" borderId="41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3" fontId="0" fillId="0" borderId="93" xfId="0" applyNumberFormat="1" applyFill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175" fontId="0" fillId="0" borderId="40" xfId="0" applyNumberFormat="1" applyFill="1" applyBorder="1" applyAlignment="1">
      <alignment horizontal="center" vertical="center"/>
    </xf>
    <xf numFmtId="175" fontId="0" fillId="0" borderId="39" xfId="0" applyNumberFormat="1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4" fontId="27" fillId="0" borderId="19" xfId="0" applyNumberFormat="1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03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4" fontId="27" fillId="0" borderId="105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4" fontId="27" fillId="0" borderId="20" xfId="0" applyNumberFormat="1" applyFont="1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105" xfId="0" applyNumberForma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7" fillId="0" borderId="105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4" fontId="2" fillId="0" borderId="5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4" fontId="2" fillId="0" borderId="87" xfId="0" applyNumberFormat="1" applyFont="1" applyBorder="1" applyAlignment="1">
      <alignment horizontal="center" vertical="center"/>
    </xf>
    <xf numFmtId="4" fontId="2" fillId="0" borderId="88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6" xfId="0" applyNumberForma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" fontId="0" fillId="0" borderId="87" xfId="0" applyNumberFormat="1" applyBorder="1" applyAlignment="1">
      <alignment horizontal="center" vertical="center"/>
    </xf>
    <xf numFmtId="4" fontId="0" fillId="0" borderId="88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8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72" xfId="0" applyNumberFormat="1" applyBorder="1" applyAlignment="1">
      <alignment horizontal="center" vertical="center"/>
    </xf>
    <xf numFmtId="4" fontId="0" fillId="0" borderId="73" xfId="0" applyNumberForma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3" fontId="0" fillId="0" borderId="79" xfId="0" applyNumberFormat="1" applyBorder="1" applyAlignment="1">
      <alignment horizontal="center" vertical="center"/>
    </xf>
    <xf numFmtId="3" fontId="0" fillId="0" borderId="9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175" fontId="27" fillId="0" borderId="40" xfId="0" applyNumberFormat="1" applyFont="1" applyFill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29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50" zoomScalePageLayoutView="0" workbookViewId="0" topLeftCell="A4">
      <selection activeCell="D25" sqref="D25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1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4.25" customHeight="1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4.25" customHeight="1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4.25" customHeight="1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4.25" customHeight="1" thickBot="1">
      <c r="A10" s="293"/>
      <c r="B10" s="317"/>
      <c r="C10" s="318"/>
      <c r="D10" s="29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09" t="s">
        <v>16</v>
      </c>
      <c r="B11" s="97" t="s">
        <v>95</v>
      </c>
      <c r="C11" s="224">
        <f>3400+779</f>
        <v>4179</v>
      </c>
      <c r="D11" s="91">
        <v>8.062</v>
      </c>
      <c r="E11" s="316">
        <v>379</v>
      </c>
      <c r="F11" s="310">
        <f>25.76*1.1</f>
        <v>28.336000000000006</v>
      </c>
      <c r="G11" s="308">
        <f>1466187.47/1.1/12.33</f>
        <v>108102.00324412003</v>
      </c>
      <c r="H11" s="319">
        <f>12.33*1.1</f>
        <v>13.563</v>
      </c>
      <c r="I11" s="7"/>
      <c r="J11" s="8"/>
      <c r="K11" s="7"/>
      <c r="L11" s="8"/>
      <c r="M11" s="7"/>
      <c r="N11" s="8"/>
    </row>
    <row r="12" spans="1:14" ht="14.25" customHeight="1" thickBot="1">
      <c r="A12" s="301"/>
      <c r="B12" s="99" t="s">
        <v>112</v>
      </c>
      <c r="C12" s="90">
        <f>17.25*2</f>
        <v>34.5</v>
      </c>
      <c r="D12" s="92">
        <v>45.412</v>
      </c>
      <c r="E12" s="302"/>
      <c r="F12" s="303"/>
      <c r="G12" s="304"/>
      <c r="H12" s="303"/>
      <c r="I12" s="7"/>
      <c r="J12" s="8"/>
      <c r="K12" s="7"/>
      <c r="L12" s="8"/>
      <c r="M12" s="7"/>
      <c r="N12" s="8"/>
    </row>
    <row r="13" spans="1:14" ht="14.25" customHeight="1">
      <c r="A13" s="321" t="s">
        <v>17</v>
      </c>
      <c r="B13" s="101" t="s">
        <v>95</v>
      </c>
      <c r="C13" s="139">
        <f>4480+1069</f>
        <v>5549</v>
      </c>
      <c r="D13" s="91">
        <v>8.062</v>
      </c>
      <c r="E13" s="323">
        <f>327+47</f>
        <v>374</v>
      </c>
      <c r="F13" s="319">
        <v>28.34</v>
      </c>
      <c r="G13" s="299">
        <f>1101681.79/1.1/12.33</f>
        <v>81226.99918896999</v>
      </c>
      <c r="H13" s="319">
        <f>12.33*1.1</f>
        <v>13.563</v>
      </c>
      <c r="I13" s="14"/>
      <c r="J13" s="15"/>
      <c r="K13" s="14"/>
      <c r="L13" s="15"/>
      <c r="M13" s="14"/>
      <c r="N13" s="15"/>
    </row>
    <row r="14" spans="1:14" ht="14.25" customHeight="1" thickBot="1">
      <c r="A14" s="301"/>
      <c r="B14" s="99" t="s">
        <v>112</v>
      </c>
      <c r="C14" s="90">
        <v>34.5</v>
      </c>
      <c r="D14" s="92">
        <v>45.412</v>
      </c>
      <c r="E14" s="302"/>
      <c r="F14" s="303"/>
      <c r="G14" s="304"/>
      <c r="H14" s="303"/>
      <c r="I14" s="21"/>
      <c r="J14" s="22"/>
      <c r="K14" s="21"/>
      <c r="L14" s="22"/>
      <c r="M14" s="21"/>
      <c r="N14" s="22"/>
    </row>
    <row r="15" spans="1:14" ht="14.25" customHeight="1">
      <c r="A15" s="321" t="s">
        <v>18</v>
      </c>
      <c r="B15" s="103" t="s">
        <v>95</v>
      </c>
      <c r="C15" s="139">
        <f>4400+1126</f>
        <v>5526</v>
      </c>
      <c r="D15" s="91">
        <v>8.062</v>
      </c>
      <c r="E15" s="323">
        <f>293+50</f>
        <v>343</v>
      </c>
      <c r="F15" s="319">
        <v>28.34</v>
      </c>
      <c r="G15" s="299">
        <f>981323.75/1.1/12.33</f>
        <v>72353.00081103</v>
      </c>
      <c r="H15" s="319">
        <f>12.33*1.1</f>
        <v>13.563</v>
      </c>
      <c r="I15" s="14"/>
      <c r="J15" s="15"/>
      <c r="K15" s="14"/>
      <c r="L15" s="15"/>
      <c r="M15" s="14"/>
      <c r="N15" s="15"/>
    </row>
    <row r="16" spans="1:14" ht="14.25" customHeight="1">
      <c r="A16" s="301"/>
      <c r="B16" s="99" t="s">
        <v>112</v>
      </c>
      <c r="C16" s="90">
        <v>34.5</v>
      </c>
      <c r="D16" s="92">
        <v>45.412</v>
      </c>
      <c r="E16" s="302"/>
      <c r="F16" s="303"/>
      <c r="G16" s="304"/>
      <c r="H16" s="303"/>
      <c r="I16" s="21"/>
      <c r="J16" s="22"/>
      <c r="K16" s="21"/>
      <c r="L16" s="22"/>
      <c r="M16" s="21"/>
      <c r="N16" s="22"/>
    </row>
    <row r="17" spans="1:14" ht="14.25" customHeight="1">
      <c r="A17" s="321" t="s">
        <v>19</v>
      </c>
      <c r="B17" s="103" t="s">
        <v>95</v>
      </c>
      <c r="C17" s="139">
        <f>4400+1036</f>
        <v>5436</v>
      </c>
      <c r="D17" s="233">
        <f>5.37*1.075+2.745*1.075+0.093*1.075</f>
        <v>8.8236</v>
      </c>
      <c r="E17" s="323">
        <f>255+149</f>
        <v>404</v>
      </c>
      <c r="F17" s="319">
        <v>28.34</v>
      </c>
      <c r="G17" s="299">
        <f>490193.99/1.1/12.33</f>
        <v>36142.00324412003</v>
      </c>
      <c r="H17" s="319">
        <f>12.33*1.1</f>
        <v>13.563</v>
      </c>
      <c r="I17" s="14"/>
      <c r="J17" s="15"/>
      <c r="K17" s="14"/>
      <c r="L17" s="15"/>
      <c r="M17" s="14"/>
      <c r="N17" s="15"/>
    </row>
    <row r="18" spans="1:14" ht="14.25" customHeight="1">
      <c r="A18" s="301"/>
      <c r="B18" s="99" t="s">
        <v>112</v>
      </c>
      <c r="C18" s="90">
        <v>34.5</v>
      </c>
      <c r="D18" s="234">
        <f>46.514*1.075</f>
        <v>50.00255</v>
      </c>
      <c r="E18" s="302"/>
      <c r="F18" s="303"/>
      <c r="G18" s="304"/>
      <c r="H18" s="303"/>
      <c r="I18" s="21"/>
      <c r="J18" s="22"/>
      <c r="K18" s="21"/>
      <c r="L18" s="22"/>
      <c r="M18" s="21"/>
      <c r="N18" s="22"/>
    </row>
    <row r="19" spans="1:14" ht="14.25" customHeight="1">
      <c r="A19" s="321" t="s">
        <v>20</v>
      </c>
      <c r="B19" s="103" t="s">
        <v>95</v>
      </c>
      <c r="C19" s="138">
        <f>4520+1206</f>
        <v>5726</v>
      </c>
      <c r="D19" s="93">
        <v>8.824</v>
      </c>
      <c r="E19" s="323">
        <f>540+100</f>
        <v>640</v>
      </c>
      <c r="F19" s="319">
        <v>28.34</v>
      </c>
      <c r="G19" s="299">
        <f>0</f>
        <v>0</v>
      </c>
      <c r="H19" s="319">
        <f>12.33*1.1</f>
        <v>13.563</v>
      </c>
      <c r="I19" s="14"/>
      <c r="J19" s="15"/>
      <c r="K19" s="14"/>
      <c r="L19" s="15"/>
      <c r="M19" s="14"/>
      <c r="N19" s="15"/>
    </row>
    <row r="20" spans="1:14" ht="14.25" customHeight="1">
      <c r="A20" s="301"/>
      <c r="B20" s="99" t="s">
        <v>112</v>
      </c>
      <c r="C20" s="90">
        <v>34.5</v>
      </c>
      <c r="D20" s="92">
        <v>50.003</v>
      </c>
      <c r="E20" s="302"/>
      <c r="F20" s="303"/>
      <c r="G20" s="304"/>
      <c r="H20" s="303"/>
      <c r="I20" s="21"/>
      <c r="J20" s="22"/>
      <c r="K20" s="21"/>
      <c r="L20" s="22"/>
      <c r="M20" s="21"/>
      <c r="N20" s="22"/>
    </row>
    <row r="21" spans="1:14" ht="14.25" customHeight="1">
      <c r="A21" s="321" t="s">
        <v>69</v>
      </c>
      <c r="B21" s="103" t="s">
        <v>95</v>
      </c>
      <c r="C21" s="138">
        <f>4200+1037</f>
        <v>5237</v>
      </c>
      <c r="D21" s="93">
        <v>8.824</v>
      </c>
      <c r="E21" s="323">
        <f>311+76</f>
        <v>387</v>
      </c>
      <c r="F21" s="319">
        <v>28.34</v>
      </c>
      <c r="G21" s="299">
        <v>0</v>
      </c>
      <c r="H21" s="319">
        <f>12.33*1.1</f>
        <v>13.563</v>
      </c>
      <c r="I21" s="14"/>
      <c r="J21" s="15"/>
      <c r="K21" s="14"/>
      <c r="L21" s="15"/>
      <c r="M21" s="14"/>
      <c r="N21" s="15"/>
    </row>
    <row r="22" spans="1:14" ht="14.25" customHeight="1">
      <c r="A22" s="301"/>
      <c r="B22" s="99" t="s">
        <v>112</v>
      </c>
      <c r="C22" s="90">
        <v>34.5</v>
      </c>
      <c r="D22" s="92">
        <v>50.003</v>
      </c>
      <c r="E22" s="302"/>
      <c r="F22" s="303"/>
      <c r="G22" s="304"/>
      <c r="H22" s="303"/>
      <c r="I22" s="21"/>
      <c r="J22" s="22"/>
      <c r="K22" s="21"/>
      <c r="L22" s="22"/>
      <c r="M22" s="21"/>
      <c r="N22" s="22"/>
    </row>
    <row r="23" spans="1:14" ht="14.25" customHeight="1">
      <c r="A23" s="321" t="s">
        <v>70</v>
      </c>
      <c r="B23" s="103" t="s">
        <v>95</v>
      </c>
      <c r="C23" s="138">
        <f>3120+879</f>
        <v>3999</v>
      </c>
      <c r="D23" s="93">
        <v>8.824</v>
      </c>
      <c r="E23" s="323">
        <f>212+87</f>
        <v>299</v>
      </c>
      <c r="F23" s="319">
        <v>28.34</v>
      </c>
      <c r="G23" s="299">
        <v>0</v>
      </c>
      <c r="H23" s="319">
        <f>12.33*1.1</f>
        <v>13.563</v>
      </c>
      <c r="I23" s="14"/>
      <c r="J23" s="15"/>
      <c r="K23" s="14"/>
      <c r="L23" s="15"/>
      <c r="M23" s="14"/>
      <c r="N23" s="15"/>
    </row>
    <row r="24" spans="1:14" ht="14.25" customHeight="1">
      <c r="A24" s="301"/>
      <c r="B24" s="99" t="s">
        <v>96</v>
      </c>
      <c r="C24" s="90">
        <v>34.5</v>
      </c>
      <c r="D24" s="92">
        <v>50.003</v>
      </c>
      <c r="E24" s="302"/>
      <c r="F24" s="303"/>
      <c r="G24" s="304"/>
      <c r="H24" s="303"/>
      <c r="I24" s="21"/>
      <c r="J24" s="22"/>
      <c r="K24" s="21"/>
      <c r="L24" s="22"/>
      <c r="M24" s="21"/>
      <c r="N24" s="22"/>
    </row>
    <row r="25" spans="1:14" ht="14.25" customHeight="1">
      <c r="A25" s="321" t="s">
        <v>22</v>
      </c>
      <c r="B25" s="103" t="s">
        <v>95</v>
      </c>
      <c r="C25" s="138">
        <f>3400+988</f>
        <v>4388</v>
      </c>
      <c r="D25" s="93">
        <f>7.55524+2.745+0.093</f>
        <v>10.39324</v>
      </c>
      <c r="E25" s="323">
        <f>289+47</f>
        <v>336</v>
      </c>
      <c r="F25" s="319">
        <v>28.34</v>
      </c>
      <c r="G25" s="299">
        <v>0</v>
      </c>
      <c r="H25" s="319">
        <f>12.33*1.1</f>
        <v>13.563</v>
      </c>
      <c r="I25" s="21"/>
      <c r="J25" s="22"/>
      <c r="K25" s="21"/>
      <c r="L25" s="22"/>
      <c r="M25" s="21"/>
      <c r="N25" s="22"/>
    </row>
    <row r="26" spans="1:14" ht="14.25" customHeight="1">
      <c r="A26" s="301"/>
      <c r="B26" s="99" t="s">
        <v>96</v>
      </c>
      <c r="C26" s="90">
        <v>34.5</v>
      </c>
      <c r="D26" s="92">
        <v>46.514</v>
      </c>
      <c r="E26" s="302"/>
      <c r="F26" s="303"/>
      <c r="G26" s="304"/>
      <c r="H26" s="303"/>
      <c r="I26" s="4"/>
      <c r="J26" s="5"/>
      <c r="K26" s="4"/>
      <c r="L26" s="5"/>
      <c r="M26" s="4"/>
      <c r="N26" s="5"/>
    </row>
    <row r="27" spans="1:14" ht="14.25" customHeight="1">
      <c r="A27" s="321" t="s">
        <v>23</v>
      </c>
      <c r="B27" s="103" t="s">
        <v>95</v>
      </c>
      <c r="C27" s="139"/>
      <c r="D27" s="93"/>
      <c r="E27" s="323"/>
      <c r="F27" s="319"/>
      <c r="G27" s="299"/>
      <c r="H27" s="319"/>
      <c r="I27" s="4"/>
      <c r="J27" s="5"/>
      <c r="K27" s="4"/>
      <c r="L27" s="5"/>
      <c r="M27" s="4"/>
      <c r="N27" s="5"/>
    </row>
    <row r="28" spans="1:14" ht="14.25" customHeight="1">
      <c r="A28" s="301"/>
      <c r="B28" s="99" t="s">
        <v>96</v>
      </c>
      <c r="C28" s="90"/>
      <c r="D28" s="92"/>
      <c r="E28" s="302"/>
      <c r="F28" s="303"/>
      <c r="G28" s="304"/>
      <c r="H28" s="303"/>
      <c r="I28" s="4"/>
      <c r="J28" s="5"/>
      <c r="K28" s="4"/>
      <c r="L28" s="5"/>
      <c r="M28" s="4"/>
      <c r="N28" s="5"/>
    </row>
    <row r="29" spans="1:14" ht="14.25" customHeight="1">
      <c r="A29" s="321" t="s">
        <v>24</v>
      </c>
      <c r="B29" s="103" t="s">
        <v>95</v>
      </c>
      <c r="C29" s="139"/>
      <c r="D29" s="93"/>
      <c r="E29" s="323"/>
      <c r="F29" s="319"/>
      <c r="G29" s="299"/>
      <c r="H29" s="319"/>
      <c r="I29" s="4"/>
      <c r="J29" s="5"/>
      <c r="K29" s="4"/>
      <c r="L29" s="5"/>
      <c r="M29" s="4"/>
      <c r="N29" s="5"/>
    </row>
    <row r="30" spans="1:14" ht="14.25" customHeight="1">
      <c r="A30" s="301"/>
      <c r="B30" s="99" t="s">
        <v>96</v>
      </c>
      <c r="C30" s="90"/>
      <c r="D30" s="92"/>
      <c r="E30" s="302"/>
      <c r="F30" s="303"/>
      <c r="G30" s="304"/>
      <c r="H30" s="303"/>
      <c r="I30" s="4"/>
      <c r="J30" s="5"/>
      <c r="K30" s="4"/>
      <c r="L30" s="5"/>
      <c r="M30" s="4"/>
      <c r="N30" s="5"/>
    </row>
    <row r="31" spans="1:14" ht="14.25" customHeight="1">
      <c r="A31" s="321" t="s">
        <v>25</v>
      </c>
      <c r="B31" s="103" t="s">
        <v>95</v>
      </c>
      <c r="C31" s="139"/>
      <c r="D31" s="93"/>
      <c r="E31" s="323"/>
      <c r="F31" s="319"/>
      <c r="G31" s="299"/>
      <c r="H31" s="319"/>
      <c r="I31" s="4"/>
      <c r="J31" s="5"/>
      <c r="K31" s="4"/>
      <c r="L31" s="5"/>
      <c r="M31" s="4"/>
      <c r="N31" s="5"/>
    </row>
    <row r="32" spans="1:14" ht="14.25" customHeight="1">
      <c r="A32" s="301"/>
      <c r="B32" s="99" t="s">
        <v>96</v>
      </c>
      <c r="C32" s="90"/>
      <c r="D32" s="92"/>
      <c r="E32" s="302"/>
      <c r="F32" s="303"/>
      <c r="G32" s="304"/>
      <c r="H32" s="303"/>
      <c r="I32" s="4"/>
      <c r="J32" s="5"/>
      <c r="K32" s="4"/>
      <c r="L32" s="5"/>
      <c r="M32" s="4"/>
      <c r="N32" s="5"/>
    </row>
    <row r="33" spans="1:14" ht="14.25" customHeight="1">
      <c r="A33" s="321" t="s">
        <v>26</v>
      </c>
      <c r="B33" s="103" t="s">
        <v>95</v>
      </c>
      <c r="C33" s="139"/>
      <c r="D33" s="93"/>
      <c r="E33" s="323"/>
      <c r="F33" s="319"/>
      <c r="G33" s="299"/>
      <c r="H33" s="319"/>
      <c r="I33" s="14"/>
      <c r="J33" s="15"/>
      <c r="K33" s="14"/>
      <c r="L33" s="15"/>
      <c r="M33" s="14"/>
      <c r="N33" s="15"/>
    </row>
    <row r="34" spans="1:14" ht="14.25" customHeight="1" thickBot="1">
      <c r="A34" s="322"/>
      <c r="B34" s="105" t="s">
        <v>96</v>
      </c>
      <c r="C34" s="90"/>
      <c r="D34" s="92"/>
      <c r="E34" s="324"/>
      <c r="F34" s="320"/>
      <c r="G34" s="300"/>
      <c r="H34" s="320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11" t="s">
        <v>32</v>
      </c>
      <c r="B36" s="311"/>
      <c r="C36" s="311"/>
      <c r="D36" s="312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6" ht="14.25" customHeight="1">
      <c r="A38" s="33"/>
      <c r="B38" s="311" t="s">
        <v>35</v>
      </c>
      <c r="C38" s="311"/>
      <c r="D38" s="311"/>
      <c r="E38" s="312"/>
      <c r="F38" s="33"/>
    </row>
    <row r="39" spans="1:6" ht="14.25" customHeight="1">
      <c r="A39" s="33"/>
      <c r="B39" s="311" t="s">
        <v>34</v>
      </c>
      <c r="C39" s="311"/>
      <c r="D39" s="311"/>
      <c r="E39" s="33"/>
      <c r="F39" s="33"/>
    </row>
    <row r="40" spans="1:6" ht="14.25" customHeight="1">
      <c r="A40" s="33"/>
      <c r="B40" s="33"/>
      <c r="C40" s="33"/>
      <c r="D40" s="33"/>
      <c r="E40" s="33"/>
      <c r="F40" s="33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76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7:H18"/>
    <mergeCell ref="G15:G16"/>
    <mergeCell ref="G13:G14"/>
    <mergeCell ref="H13:H14"/>
    <mergeCell ref="H15:H16"/>
    <mergeCell ref="K9:L9"/>
    <mergeCell ref="G9:H9"/>
    <mergeCell ref="A17:A18"/>
    <mergeCell ref="E17:E18"/>
    <mergeCell ref="F17:F18"/>
    <mergeCell ref="G17:G18"/>
    <mergeCell ref="F13:F14"/>
    <mergeCell ref="E13:E14"/>
    <mergeCell ref="H11:H12"/>
    <mergeCell ref="I9:J9"/>
    <mergeCell ref="A19:A20"/>
    <mergeCell ref="G19:G20"/>
    <mergeCell ref="A13:A14"/>
    <mergeCell ref="A6:N7"/>
    <mergeCell ref="G8:N8"/>
    <mergeCell ref="D9:D10"/>
    <mergeCell ref="A8:A10"/>
    <mergeCell ref="E9:E10"/>
    <mergeCell ref="F9:F10"/>
    <mergeCell ref="M9:N9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G23:G24"/>
    <mergeCell ref="H23:H24"/>
    <mergeCell ref="B8:D8"/>
    <mergeCell ref="E8:F8"/>
    <mergeCell ref="G11:G12"/>
    <mergeCell ref="F23:F24"/>
    <mergeCell ref="H19:H20"/>
    <mergeCell ref="E19:E20"/>
    <mergeCell ref="F19:F20"/>
    <mergeCell ref="E11:E12"/>
    <mergeCell ref="H31:H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A31:A32"/>
    <mergeCell ref="E31:E32"/>
    <mergeCell ref="F31:F32"/>
    <mergeCell ref="G31:G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6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99</v>
      </c>
      <c r="J9" s="297"/>
      <c r="K9" s="296" t="s">
        <v>13</v>
      </c>
      <c r="L9" s="459"/>
      <c r="M9" s="454" t="s">
        <v>14</v>
      </c>
      <c r="N9" s="455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15" t="s">
        <v>9</v>
      </c>
      <c r="I10" s="129" t="s">
        <v>100</v>
      </c>
      <c r="J10" s="15" t="s">
        <v>9</v>
      </c>
      <c r="K10" s="2" t="s">
        <v>10</v>
      </c>
      <c r="L10" s="177" t="s">
        <v>9</v>
      </c>
      <c r="M10" s="178" t="s">
        <v>30</v>
      </c>
      <c r="N10" s="179" t="s">
        <v>9</v>
      </c>
    </row>
    <row r="11" spans="1:14" ht="15.75" customHeight="1" thickTop="1">
      <c r="A11" s="429" t="s">
        <v>16</v>
      </c>
      <c r="B11" s="61" t="s">
        <v>95</v>
      </c>
      <c r="C11" s="87">
        <v>340</v>
      </c>
      <c r="D11" s="77">
        <f>6.04+2.971+0.093</f>
        <v>9.104</v>
      </c>
      <c r="E11" s="294">
        <v>50</v>
      </c>
      <c r="F11" s="453">
        <v>28.34</v>
      </c>
      <c r="G11" s="130"/>
      <c r="H11" s="131"/>
      <c r="I11" s="456">
        <v>2997</v>
      </c>
      <c r="J11" s="455">
        <v>128.16</v>
      </c>
      <c r="K11" s="85"/>
      <c r="L11" s="175"/>
      <c r="M11" s="84"/>
      <c r="N11" s="125"/>
    </row>
    <row r="12" spans="1:14" ht="15" customHeight="1">
      <c r="A12" s="405"/>
      <c r="B12" s="65" t="s">
        <v>96</v>
      </c>
      <c r="C12" s="111">
        <v>630</v>
      </c>
      <c r="D12" s="78">
        <f>4.03+0.743+0.093</f>
        <v>4.8660000000000005</v>
      </c>
      <c r="E12" s="410"/>
      <c r="F12" s="392"/>
      <c r="G12" s="132"/>
      <c r="H12" s="133"/>
      <c r="I12" s="457"/>
      <c r="J12" s="458"/>
      <c r="K12" s="85"/>
      <c r="L12" s="175"/>
      <c r="M12" s="84"/>
      <c r="N12" s="125"/>
    </row>
    <row r="13" spans="1:14" ht="15" customHeight="1" thickBot="1">
      <c r="A13" s="405"/>
      <c r="B13" s="65" t="s">
        <v>111</v>
      </c>
      <c r="C13" s="141">
        <v>17.25</v>
      </c>
      <c r="D13" s="155">
        <v>45.412</v>
      </c>
      <c r="E13" s="410"/>
      <c r="F13" s="392"/>
      <c r="G13" s="132"/>
      <c r="H13" s="133"/>
      <c r="I13" s="457"/>
      <c r="J13" s="458"/>
      <c r="K13" s="85"/>
      <c r="L13" s="175"/>
      <c r="M13" s="84"/>
      <c r="N13" s="125"/>
    </row>
    <row r="14" spans="1:14" ht="15" customHeight="1" thickTop="1">
      <c r="A14" s="404" t="s">
        <v>17</v>
      </c>
      <c r="B14" s="65" t="s">
        <v>95</v>
      </c>
      <c r="C14" s="220">
        <v>3720</v>
      </c>
      <c r="D14" s="77">
        <f>6.04+2.971+0.093</f>
        <v>9.104</v>
      </c>
      <c r="E14" s="409">
        <v>70</v>
      </c>
      <c r="F14" s="451">
        <v>28.34</v>
      </c>
      <c r="G14" s="134"/>
      <c r="H14" s="135"/>
      <c r="I14" s="445">
        <v>3698</v>
      </c>
      <c r="J14" s="442">
        <v>128.26</v>
      </c>
      <c r="K14" s="76"/>
      <c r="L14" s="174"/>
      <c r="M14" s="83"/>
      <c r="N14" s="119"/>
    </row>
    <row r="15" spans="1:14" ht="15" customHeight="1">
      <c r="A15" s="405"/>
      <c r="B15" s="65" t="s">
        <v>96</v>
      </c>
      <c r="C15" s="111">
        <v>720</v>
      </c>
      <c r="D15" s="78">
        <f>4.03+0.743+0.093</f>
        <v>4.8660000000000005</v>
      </c>
      <c r="E15" s="410"/>
      <c r="F15" s="452"/>
      <c r="G15" s="132"/>
      <c r="H15" s="133"/>
      <c r="I15" s="446"/>
      <c r="J15" s="443"/>
      <c r="K15" s="85"/>
      <c r="L15" s="175"/>
      <c r="M15" s="84"/>
      <c r="N15" s="125"/>
    </row>
    <row r="16" spans="1:14" ht="15" customHeight="1" thickBot="1">
      <c r="A16" s="405"/>
      <c r="B16" s="65" t="s">
        <v>111</v>
      </c>
      <c r="C16" s="141">
        <v>17.25</v>
      </c>
      <c r="D16" s="155">
        <v>45.412</v>
      </c>
      <c r="E16" s="410"/>
      <c r="F16" s="452"/>
      <c r="G16" s="132"/>
      <c r="H16" s="133"/>
      <c r="I16" s="446"/>
      <c r="J16" s="443"/>
      <c r="K16" s="85"/>
      <c r="L16" s="175"/>
      <c r="M16" s="84"/>
      <c r="N16" s="125"/>
    </row>
    <row r="17" spans="1:14" ht="15" customHeight="1" thickTop="1">
      <c r="A17" s="404" t="s">
        <v>18</v>
      </c>
      <c r="B17" s="69" t="s">
        <v>95</v>
      </c>
      <c r="C17" s="220">
        <v>3930</v>
      </c>
      <c r="D17" s="77">
        <f>6.04+2.971+0.093</f>
        <v>9.104</v>
      </c>
      <c r="E17" s="409">
        <v>92</v>
      </c>
      <c r="F17" s="451">
        <v>28.34</v>
      </c>
      <c r="G17" s="134"/>
      <c r="H17" s="135"/>
      <c r="I17" s="445">
        <f>1498+2000</f>
        <v>3498</v>
      </c>
      <c r="J17" s="442">
        <v>128.26</v>
      </c>
      <c r="K17" s="76"/>
      <c r="L17" s="174"/>
      <c r="M17" s="83"/>
      <c r="N17" s="119"/>
    </row>
    <row r="18" spans="1:14" ht="15" customHeight="1">
      <c r="A18" s="405"/>
      <c r="B18" s="65" t="s">
        <v>96</v>
      </c>
      <c r="C18" s="111">
        <v>690</v>
      </c>
      <c r="D18" s="78">
        <f>4.03+0.743+0.093</f>
        <v>4.8660000000000005</v>
      </c>
      <c r="E18" s="410"/>
      <c r="F18" s="452"/>
      <c r="G18" s="132"/>
      <c r="H18" s="133"/>
      <c r="I18" s="446"/>
      <c r="J18" s="443"/>
      <c r="K18" s="85"/>
      <c r="L18" s="175"/>
      <c r="M18" s="84"/>
      <c r="N18" s="125"/>
    </row>
    <row r="19" spans="1:14" ht="15" customHeight="1" thickBot="1">
      <c r="A19" s="405"/>
      <c r="B19" s="65" t="s">
        <v>111</v>
      </c>
      <c r="C19" s="141">
        <v>17.25</v>
      </c>
      <c r="D19" s="155">
        <v>45.412</v>
      </c>
      <c r="E19" s="410"/>
      <c r="F19" s="452"/>
      <c r="G19" s="132"/>
      <c r="H19" s="133"/>
      <c r="I19" s="446"/>
      <c r="J19" s="443"/>
      <c r="K19" s="85"/>
      <c r="L19" s="175"/>
      <c r="M19" s="84"/>
      <c r="N19" s="125"/>
    </row>
    <row r="20" spans="1:14" ht="13.5" thickTop="1">
      <c r="A20" s="404" t="s">
        <v>19</v>
      </c>
      <c r="B20" s="69" t="s">
        <v>95</v>
      </c>
      <c r="C20" s="220">
        <v>2640</v>
      </c>
      <c r="D20" s="77">
        <f>(6.04+3.138+0.093)*1.075</f>
        <v>9.966325000000001</v>
      </c>
      <c r="E20" s="409">
        <v>81</v>
      </c>
      <c r="F20" s="451">
        <v>28.34</v>
      </c>
      <c r="G20" s="134"/>
      <c r="H20" s="135"/>
      <c r="I20" s="445">
        <v>2455</v>
      </c>
      <c r="J20" s="442">
        <v>128.26</v>
      </c>
      <c r="K20" s="76"/>
      <c r="L20" s="174"/>
      <c r="M20" s="83"/>
      <c r="N20" s="119"/>
    </row>
    <row r="21" spans="1:14" ht="15" customHeight="1">
      <c r="A21" s="405"/>
      <c r="B21" s="65" t="s">
        <v>96</v>
      </c>
      <c r="C21" s="111">
        <v>480</v>
      </c>
      <c r="D21" s="78">
        <f>(4.03+0.784+0.093)*1.075</f>
        <v>5.275024999999999</v>
      </c>
      <c r="E21" s="410"/>
      <c r="F21" s="452"/>
      <c r="G21" s="132"/>
      <c r="H21" s="133"/>
      <c r="I21" s="446"/>
      <c r="J21" s="443"/>
      <c r="K21" s="85"/>
      <c r="L21" s="175"/>
      <c r="M21" s="84"/>
      <c r="N21" s="125"/>
    </row>
    <row r="22" spans="1:14" ht="15" customHeight="1" thickBot="1">
      <c r="A22" s="405"/>
      <c r="B22" s="65" t="s">
        <v>111</v>
      </c>
      <c r="C22" s="141">
        <v>17.25</v>
      </c>
      <c r="D22" s="155">
        <f>46.514*1.075</f>
        <v>50.00255</v>
      </c>
      <c r="E22" s="410"/>
      <c r="F22" s="452"/>
      <c r="G22" s="132"/>
      <c r="H22" s="133"/>
      <c r="I22" s="446"/>
      <c r="J22" s="443"/>
      <c r="K22" s="85"/>
      <c r="L22" s="175"/>
      <c r="M22" s="84"/>
      <c r="N22" s="125"/>
    </row>
    <row r="23" spans="1:14" ht="13.5" thickTop="1">
      <c r="A23" s="404" t="s">
        <v>20</v>
      </c>
      <c r="B23" s="69" t="s">
        <v>95</v>
      </c>
      <c r="C23" s="87">
        <v>2730</v>
      </c>
      <c r="D23" s="77">
        <f>(6.04+3.138+0.093)*1.075</f>
        <v>9.966325000000001</v>
      </c>
      <c r="E23" s="409">
        <v>90</v>
      </c>
      <c r="F23" s="451">
        <v>28.34</v>
      </c>
      <c r="G23" s="134"/>
      <c r="H23" s="135"/>
      <c r="I23" s="83"/>
      <c r="J23" s="119"/>
      <c r="K23" s="76"/>
      <c r="L23" s="174"/>
      <c r="M23" s="83"/>
      <c r="N23" s="119"/>
    </row>
    <row r="24" spans="1:14" ht="15" customHeight="1">
      <c r="A24" s="405"/>
      <c r="B24" s="65" t="s">
        <v>96</v>
      </c>
      <c r="C24" s="111">
        <v>510</v>
      </c>
      <c r="D24" s="78">
        <f>(4.03+0.784+0.093)*1.075</f>
        <v>5.275024999999999</v>
      </c>
      <c r="E24" s="410"/>
      <c r="F24" s="452"/>
      <c r="G24" s="132"/>
      <c r="H24" s="133"/>
      <c r="I24" s="84"/>
      <c r="J24" s="125"/>
      <c r="K24" s="85"/>
      <c r="L24" s="175"/>
      <c r="M24" s="84"/>
      <c r="N24" s="125"/>
    </row>
    <row r="25" spans="1:14" ht="15" customHeight="1" thickBot="1">
      <c r="A25" s="405"/>
      <c r="B25" s="65" t="s">
        <v>111</v>
      </c>
      <c r="C25" s="141">
        <v>17.25</v>
      </c>
      <c r="D25" s="155">
        <f>46.514*1.075</f>
        <v>50.00255</v>
      </c>
      <c r="E25" s="410"/>
      <c r="F25" s="452"/>
      <c r="G25" s="132"/>
      <c r="H25" s="133"/>
      <c r="I25" s="84"/>
      <c r="J25" s="125"/>
      <c r="K25" s="85"/>
      <c r="L25" s="175"/>
      <c r="M25" s="84"/>
      <c r="N25" s="125"/>
    </row>
    <row r="26" spans="1:14" ht="15" customHeight="1" thickTop="1">
      <c r="A26" s="404" t="s">
        <v>69</v>
      </c>
      <c r="B26" s="69" t="s">
        <v>95</v>
      </c>
      <c r="C26" s="87">
        <v>2520</v>
      </c>
      <c r="D26" s="77">
        <f>(6.04+3.138+0.093)*1.075</f>
        <v>9.966325000000001</v>
      </c>
      <c r="E26" s="409">
        <v>95</v>
      </c>
      <c r="F26" s="451">
        <v>28.34</v>
      </c>
      <c r="G26" s="134"/>
      <c r="H26" s="135"/>
      <c r="I26" s="83"/>
      <c r="J26" s="119"/>
      <c r="K26" s="76"/>
      <c r="L26" s="174"/>
      <c r="M26" s="83"/>
      <c r="N26" s="119"/>
    </row>
    <row r="27" spans="1:14" ht="15.75" customHeight="1">
      <c r="A27" s="405"/>
      <c r="B27" s="65" t="s">
        <v>96</v>
      </c>
      <c r="C27" s="111">
        <v>300</v>
      </c>
      <c r="D27" s="78">
        <f>(4.03+0.784+0.093)*1.075</f>
        <v>5.275024999999999</v>
      </c>
      <c r="E27" s="410"/>
      <c r="F27" s="452"/>
      <c r="G27" s="132"/>
      <c r="H27" s="133"/>
      <c r="I27" s="84"/>
      <c r="J27" s="125"/>
      <c r="K27" s="85"/>
      <c r="L27" s="175"/>
      <c r="M27" s="84"/>
      <c r="N27" s="125"/>
    </row>
    <row r="28" spans="1:14" ht="16.5" customHeight="1" thickBot="1">
      <c r="A28" s="405"/>
      <c r="B28" s="65" t="s">
        <v>111</v>
      </c>
      <c r="C28" s="141">
        <v>17.25</v>
      </c>
      <c r="D28" s="155">
        <f>46.514*1.075</f>
        <v>50.00255</v>
      </c>
      <c r="E28" s="410"/>
      <c r="F28" s="452"/>
      <c r="G28" s="132"/>
      <c r="H28" s="133"/>
      <c r="I28" s="84"/>
      <c r="J28" s="125"/>
      <c r="K28" s="85"/>
      <c r="L28" s="175"/>
      <c r="M28" s="84"/>
      <c r="N28" s="125"/>
    </row>
    <row r="29" spans="1:14" ht="13.5" thickTop="1">
      <c r="A29" s="404" t="s">
        <v>70</v>
      </c>
      <c r="B29" s="69" t="s">
        <v>95</v>
      </c>
      <c r="C29" s="87">
        <v>1920</v>
      </c>
      <c r="D29" s="77">
        <f>(6.04+3.138+0.093)*1.075</f>
        <v>9.966325000000001</v>
      </c>
      <c r="E29" s="409">
        <v>90</v>
      </c>
      <c r="F29" s="403">
        <v>28.34</v>
      </c>
      <c r="G29" s="149"/>
      <c r="H29" s="213"/>
      <c r="I29" s="76"/>
      <c r="J29" s="119"/>
      <c r="K29" s="76"/>
      <c r="L29" s="174"/>
      <c r="M29" s="83"/>
      <c r="N29" s="119"/>
    </row>
    <row r="30" spans="1:14" ht="15" customHeight="1">
      <c r="A30" s="405"/>
      <c r="B30" s="65" t="s">
        <v>96</v>
      </c>
      <c r="C30" s="111">
        <v>240</v>
      </c>
      <c r="D30" s="78">
        <f>(4.03+0.784+0.093)*1.075</f>
        <v>5.275024999999999</v>
      </c>
      <c r="E30" s="410"/>
      <c r="F30" s="392"/>
      <c r="G30" s="150"/>
      <c r="H30" s="214"/>
      <c r="I30" s="85"/>
      <c r="J30" s="125"/>
      <c r="K30" s="85"/>
      <c r="L30" s="175"/>
      <c r="M30" s="84"/>
      <c r="N30" s="125"/>
    </row>
    <row r="31" spans="1:14" ht="15" customHeight="1" thickBot="1">
      <c r="A31" s="405"/>
      <c r="B31" s="65" t="s">
        <v>111</v>
      </c>
      <c r="C31" s="141">
        <v>17.25</v>
      </c>
      <c r="D31" s="155">
        <f>46.514*1.075</f>
        <v>50.00255</v>
      </c>
      <c r="E31" s="410"/>
      <c r="F31" s="392"/>
      <c r="G31" s="150"/>
      <c r="H31" s="215"/>
      <c r="I31" s="85"/>
      <c r="J31" s="125"/>
      <c r="K31" s="85"/>
      <c r="L31" s="175"/>
      <c r="M31" s="84"/>
      <c r="N31" s="125"/>
    </row>
    <row r="32" spans="1:14" ht="13.5" thickTop="1">
      <c r="A32" s="404" t="s">
        <v>22</v>
      </c>
      <c r="B32" s="69" t="s">
        <v>95</v>
      </c>
      <c r="C32" s="87">
        <v>1950</v>
      </c>
      <c r="D32" s="483">
        <f>7.55524+3.138+0.093</f>
        <v>10.78624</v>
      </c>
      <c r="E32" s="409">
        <v>90</v>
      </c>
      <c r="F32" s="403">
        <v>28.34</v>
      </c>
      <c r="G32" s="439"/>
      <c r="H32" s="443"/>
      <c r="I32" s="439"/>
      <c r="J32" s="442"/>
      <c r="K32" s="323"/>
      <c r="L32" s="403"/>
      <c r="M32" s="439"/>
      <c r="N32" s="442"/>
    </row>
    <row r="33" spans="1:14" ht="15" customHeight="1">
      <c r="A33" s="405"/>
      <c r="B33" s="65" t="s">
        <v>96</v>
      </c>
      <c r="C33" s="111">
        <v>270</v>
      </c>
      <c r="D33" s="484">
        <f>7.55524+0.784+0.093</f>
        <v>8.43224</v>
      </c>
      <c r="E33" s="410"/>
      <c r="F33" s="392"/>
      <c r="G33" s="440"/>
      <c r="H33" s="443"/>
      <c r="I33" s="440"/>
      <c r="J33" s="443"/>
      <c r="K33" s="318"/>
      <c r="L33" s="392"/>
      <c r="M33" s="440"/>
      <c r="N33" s="443"/>
    </row>
    <row r="34" spans="1:14" ht="15" customHeight="1" thickBot="1">
      <c r="A34" s="405"/>
      <c r="B34" s="65" t="s">
        <v>111</v>
      </c>
      <c r="C34" s="141">
        <v>17.25</v>
      </c>
      <c r="D34" s="485">
        <v>46.514</v>
      </c>
      <c r="E34" s="410"/>
      <c r="F34" s="392"/>
      <c r="G34" s="440"/>
      <c r="H34" s="443"/>
      <c r="I34" s="440"/>
      <c r="J34" s="443"/>
      <c r="K34" s="318"/>
      <c r="L34" s="392"/>
      <c r="M34" s="440"/>
      <c r="N34" s="443"/>
    </row>
    <row r="35" spans="1:14" ht="13.5" thickTop="1">
      <c r="A35" s="404" t="s">
        <v>23</v>
      </c>
      <c r="B35" s="69" t="s">
        <v>95</v>
      </c>
      <c r="C35" s="87"/>
      <c r="D35" s="6"/>
      <c r="E35" s="409"/>
      <c r="F35" s="403"/>
      <c r="G35" s="439"/>
      <c r="H35" s="442"/>
      <c r="I35" s="447"/>
      <c r="J35" s="442"/>
      <c r="K35" s="323"/>
      <c r="L35" s="403"/>
      <c r="M35" s="439"/>
      <c r="N35" s="442"/>
    </row>
    <row r="36" spans="1:14" ht="15" customHeight="1">
      <c r="A36" s="405"/>
      <c r="B36" s="65" t="s">
        <v>96</v>
      </c>
      <c r="C36" s="111"/>
      <c r="D36" s="8"/>
      <c r="E36" s="410"/>
      <c r="F36" s="392"/>
      <c r="G36" s="440"/>
      <c r="H36" s="443"/>
      <c r="I36" s="448"/>
      <c r="J36" s="443"/>
      <c r="K36" s="318"/>
      <c r="L36" s="392"/>
      <c r="M36" s="440"/>
      <c r="N36" s="443"/>
    </row>
    <row r="37" spans="1:14" ht="15" customHeight="1" thickBot="1">
      <c r="A37" s="405"/>
      <c r="B37" s="65" t="s">
        <v>111</v>
      </c>
      <c r="C37" s="141"/>
      <c r="D37" s="8"/>
      <c r="E37" s="410"/>
      <c r="F37" s="392"/>
      <c r="G37" s="440"/>
      <c r="H37" s="443"/>
      <c r="I37" s="448"/>
      <c r="J37" s="443"/>
      <c r="K37" s="318"/>
      <c r="L37" s="392"/>
      <c r="M37" s="440"/>
      <c r="N37" s="443"/>
    </row>
    <row r="38" spans="1:14" ht="13.5" thickTop="1">
      <c r="A38" s="404" t="s">
        <v>24</v>
      </c>
      <c r="B38" s="168" t="s">
        <v>95</v>
      </c>
      <c r="C38" s="77"/>
      <c r="D38" s="153"/>
      <c r="E38" s="409"/>
      <c r="F38" s="403"/>
      <c r="G38" s="439"/>
      <c r="H38" s="442"/>
      <c r="I38" s="464"/>
      <c r="J38" s="465"/>
      <c r="K38" s="323"/>
      <c r="L38" s="403"/>
      <c r="M38" s="439"/>
      <c r="N38" s="442"/>
    </row>
    <row r="39" spans="1:14" ht="15" customHeight="1">
      <c r="A39" s="405"/>
      <c r="B39" s="169" t="s">
        <v>96</v>
      </c>
      <c r="C39" s="78"/>
      <c r="D39" s="154"/>
      <c r="E39" s="410"/>
      <c r="F39" s="392"/>
      <c r="G39" s="440"/>
      <c r="H39" s="443"/>
      <c r="I39" s="464"/>
      <c r="J39" s="465"/>
      <c r="K39" s="318"/>
      <c r="L39" s="392"/>
      <c r="M39" s="440"/>
      <c r="N39" s="443"/>
    </row>
    <row r="40" spans="1:14" ht="15" customHeight="1" thickBot="1">
      <c r="A40" s="405"/>
      <c r="B40" s="169" t="s">
        <v>111</v>
      </c>
      <c r="C40" s="167"/>
      <c r="D40" s="154"/>
      <c r="E40" s="410"/>
      <c r="F40" s="392"/>
      <c r="G40" s="440"/>
      <c r="H40" s="443"/>
      <c r="I40" s="464"/>
      <c r="J40" s="465"/>
      <c r="K40" s="318"/>
      <c r="L40" s="392"/>
      <c r="M40" s="440"/>
      <c r="N40" s="443"/>
    </row>
    <row r="41" spans="1:14" ht="13.5" thickTop="1">
      <c r="A41" s="404" t="s">
        <v>25</v>
      </c>
      <c r="B41" s="69" t="s">
        <v>95</v>
      </c>
      <c r="C41" s="111"/>
      <c r="D41" s="153"/>
      <c r="E41" s="323"/>
      <c r="F41" s="403"/>
      <c r="G41" s="439"/>
      <c r="H41" s="442"/>
      <c r="I41" s="401"/>
      <c r="J41" s="466"/>
      <c r="K41" s="323"/>
      <c r="L41" s="403"/>
      <c r="M41" s="439"/>
      <c r="N41" s="442"/>
    </row>
    <row r="42" spans="1:14" ht="12.75">
      <c r="A42" s="405"/>
      <c r="B42" s="65" t="s">
        <v>96</v>
      </c>
      <c r="C42" s="111"/>
      <c r="D42" s="154"/>
      <c r="E42" s="318"/>
      <c r="F42" s="392"/>
      <c r="G42" s="440"/>
      <c r="H42" s="443"/>
      <c r="I42" s="401"/>
      <c r="J42" s="466"/>
      <c r="K42" s="318"/>
      <c r="L42" s="392"/>
      <c r="M42" s="440"/>
      <c r="N42" s="443"/>
    </row>
    <row r="43" spans="1:15" ht="13.5" thickBot="1">
      <c r="A43" s="405"/>
      <c r="B43" s="65" t="s">
        <v>111</v>
      </c>
      <c r="C43" s="166"/>
      <c r="D43" s="154"/>
      <c r="E43" s="318"/>
      <c r="F43" s="392"/>
      <c r="G43" s="440"/>
      <c r="H43" s="443"/>
      <c r="I43" s="401"/>
      <c r="J43" s="466"/>
      <c r="K43" s="318"/>
      <c r="L43" s="392"/>
      <c r="M43" s="440"/>
      <c r="N43" s="443"/>
      <c r="O43" s="176"/>
    </row>
    <row r="44" spans="1:15" ht="13.5" customHeight="1">
      <c r="A44" s="460" t="s">
        <v>26</v>
      </c>
      <c r="B44" s="180" t="s">
        <v>95</v>
      </c>
      <c r="C44" s="77"/>
      <c r="D44" s="77"/>
      <c r="E44" s="463"/>
      <c r="F44" s="450"/>
      <c r="G44" s="450"/>
      <c r="H44" s="450"/>
      <c r="I44" s="449"/>
      <c r="J44" s="449"/>
      <c r="K44" s="435"/>
      <c r="L44" s="403"/>
      <c r="M44" s="439"/>
      <c r="N44" s="442"/>
      <c r="O44" s="176"/>
    </row>
    <row r="45" spans="1:15" ht="13.5" customHeight="1">
      <c r="A45" s="461"/>
      <c r="B45" s="181" t="s">
        <v>96</v>
      </c>
      <c r="C45" s="78"/>
      <c r="D45" s="78"/>
      <c r="E45" s="463"/>
      <c r="F45" s="450"/>
      <c r="G45" s="450"/>
      <c r="H45" s="450"/>
      <c r="I45" s="449"/>
      <c r="J45" s="449"/>
      <c r="K45" s="436"/>
      <c r="L45" s="392"/>
      <c r="M45" s="440"/>
      <c r="N45" s="443"/>
      <c r="O45" s="176"/>
    </row>
    <row r="46" spans="1:15" ht="13.5" customHeight="1" thickBot="1">
      <c r="A46" s="462"/>
      <c r="B46" s="182" t="s">
        <v>111</v>
      </c>
      <c r="C46" s="167"/>
      <c r="D46" s="155"/>
      <c r="E46" s="463"/>
      <c r="F46" s="450"/>
      <c r="G46" s="450"/>
      <c r="H46" s="450"/>
      <c r="I46" s="449"/>
      <c r="J46" s="449"/>
      <c r="K46" s="437"/>
      <c r="L46" s="438"/>
      <c r="M46" s="441"/>
      <c r="N46" s="444"/>
      <c r="O46" s="176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76"/>
    </row>
    <row r="48" spans="1:14" s="37" customFormat="1" ht="13.5" customHeight="1">
      <c r="A48" s="311" t="s">
        <v>32</v>
      </c>
      <c r="B48" s="311"/>
      <c r="C48" s="311"/>
      <c r="D48" s="31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0">
    <mergeCell ref="K41:K43"/>
    <mergeCell ref="L41:L43"/>
    <mergeCell ref="I38:I40"/>
    <mergeCell ref="I41:I43"/>
    <mergeCell ref="J38:J40"/>
    <mergeCell ref="J41:J43"/>
    <mergeCell ref="N35:N37"/>
    <mergeCell ref="K38:K40"/>
    <mergeCell ref="L38:L40"/>
    <mergeCell ref="M38:M40"/>
    <mergeCell ref="N38:N40"/>
    <mergeCell ref="K35:K37"/>
    <mergeCell ref="L35:L37"/>
    <mergeCell ref="M35:M37"/>
    <mergeCell ref="A41:A43"/>
    <mergeCell ref="E41:E43"/>
    <mergeCell ref="F41:F43"/>
    <mergeCell ref="A44:A46"/>
    <mergeCell ref="E44:E46"/>
    <mergeCell ref="F44:F46"/>
    <mergeCell ref="A23:A25"/>
    <mergeCell ref="E23:E25"/>
    <mergeCell ref="F23:F25"/>
    <mergeCell ref="A26:A28"/>
    <mergeCell ref="E26:E28"/>
    <mergeCell ref="F26:F28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E11:E13"/>
    <mergeCell ref="F11:F13"/>
    <mergeCell ref="E14:E16"/>
    <mergeCell ref="A17:A19"/>
    <mergeCell ref="E17:E19"/>
    <mergeCell ref="F17:F19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F38:F40"/>
    <mergeCell ref="J44:J46"/>
    <mergeCell ref="G38:G40"/>
    <mergeCell ref="H38:H40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K44:K46"/>
    <mergeCell ref="L44:L46"/>
    <mergeCell ref="M44:M46"/>
    <mergeCell ref="N44:N46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4">
      <selection activeCell="D27" sqref="D27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8" max="8" width="17.14062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28" t="s">
        <v>29</v>
      </c>
      <c r="J1" s="428"/>
      <c r="K1" s="428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28" t="s">
        <v>2</v>
      </c>
      <c r="J2" s="428"/>
      <c r="K2" s="428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28" t="s">
        <v>3</v>
      </c>
      <c r="J3" s="428"/>
      <c r="K3" s="428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6" t="s">
        <v>27</v>
      </c>
      <c r="H9" s="297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7" t="s">
        <v>95</v>
      </c>
      <c r="C11" s="87">
        <v>866</v>
      </c>
      <c r="D11" s="6">
        <v>8.062</v>
      </c>
      <c r="E11" s="294">
        <v>19</v>
      </c>
      <c r="F11" s="310">
        <v>28.34</v>
      </c>
      <c r="G11" s="308">
        <f>45.5*84</f>
        <v>3822</v>
      </c>
      <c r="H11" s="430">
        <v>15.015</v>
      </c>
      <c r="I11" s="7"/>
      <c r="J11" s="8"/>
      <c r="K11" s="7"/>
      <c r="L11" s="8"/>
      <c r="M11" s="7"/>
      <c r="N11" s="8"/>
    </row>
    <row r="12" spans="1:14" ht="15" customHeight="1" thickBot="1">
      <c r="A12" s="416"/>
      <c r="B12" s="99" t="s">
        <v>114</v>
      </c>
      <c r="C12" s="111">
        <v>17.25</v>
      </c>
      <c r="D12" s="8">
        <v>45.412</v>
      </c>
      <c r="E12" s="418"/>
      <c r="F12" s="303"/>
      <c r="G12" s="304"/>
      <c r="H12" s="431"/>
      <c r="I12" s="7"/>
      <c r="J12" s="8"/>
      <c r="K12" s="7"/>
      <c r="L12" s="8"/>
      <c r="M12" s="7"/>
      <c r="N12" s="8"/>
    </row>
    <row r="13" spans="1:14" ht="15" customHeight="1" thickTop="1">
      <c r="A13" s="404" t="s">
        <v>17</v>
      </c>
      <c r="B13" s="101" t="s">
        <v>95</v>
      </c>
      <c r="C13" s="221">
        <v>1099</v>
      </c>
      <c r="D13" s="6">
        <v>8.062</v>
      </c>
      <c r="E13" s="409">
        <v>18</v>
      </c>
      <c r="F13" s="419">
        <v>28.34</v>
      </c>
      <c r="G13" s="299">
        <f>45.5*84</f>
        <v>3822</v>
      </c>
      <c r="H13" s="430">
        <v>15.015</v>
      </c>
      <c r="I13" s="14"/>
      <c r="J13" s="15"/>
      <c r="K13" s="14"/>
      <c r="L13" s="15"/>
      <c r="M13" s="14"/>
      <c r="N13" s="15"/>
    </row>
    <row r="14" spans="1:14" ht="13.5" thickBot="1">
      <c r="A14" s="416"/>
      <c r="B14" s="101" t="s">
        <v>96</v>
      </c>
      <c r="C14" s="109">
        <v>17.25</v>
      </c>
      <c r="D14" s="8">
        <v>45.412</v>
      </c>
      <c r="E14" s="418"/>
      <c r="F14" s="420"/>
      <c r="G14" s="304"/>
      <c r="H14" s="431"/>
      <c r="I14" s="21"/>
      <c r="J14" s="22"/>
      <c r="K14" s="21"/>
      <c r="L14" s="22"/>
      <c r="M14" s="21"/>
      <c r="N14" s="22"/>
    </row>
    <row r="15" spans="1:14" ht="15" customHeight="1" thickTop="1">
      <c r="A15" s="404" t="s">
        <v>18</v>
      </c>
      <c r="B15" s="103" t="s">
        <v>95</v>
      </c>
      <c r="C15" s="221">
        <v>1030</v>
      </c>
      <c r="D15" s="6">
        <v>8.062</v>
      </c>
      <c r="E15" s="409">
        <v>24</v>
      </c>
      <c r="F15" s="419">
        <v>28.34</v>
      </c>
      <c r="G15" s="299">
        <f>45.5*84</f>
        <v>3822</v>
      </c>
      <c r="H15" s="430">
        <v>15.015</v>
      </c>
      <c r="I15" s="14"/>
      <c r="J15" s="15"/>
      <c r="K15" s="14"/>
      <c r="L15" s="15"/>
      <c r="M15" s="14"/>
      <c r="N15" s="15"/>
    </row>
    <row r="16" spans="1:14" ht="13.5" thickBot="1">
      <c r="A16" s="416"/>
      <c r="B16" s="99" t="s">
        <v>96</v>
      </c>
      <c r="C16" s="109">
        <v>17.25</v>
      </c>
      <c r="D16" s="8">
        <v>45.412</v>
      </c>
      <c r="E16" s="418"/>
      <c r="F16" s="420"/>
      <c r="G16" s="304"/>
      <c r="H16" s="431"/>
      <c r="I16" s="21"/>
      <c r="J16" s="22"/>
      <c r="K16" s="21"/>
      <c r="L16" s="22"/>
      <c r="M16" s="21"/>
      <c r="N16" s="22"/>
    </row>
    <row r="17" spans="1:14" ht="13.5" thickTop="1">
      <c r="A17" s="404" t="s">
        <v>19</v>
      </c>
      <c r="B17" s="103" t="s">
        <v>95</v>
      </c>
      <c r="C17" s="110">
        <v>953</v>
      </c>
      <c r="D17" s="240">
        <f>(5.37+2.745+0.093)*1.075</f>
        <v>8.823599999999999</v>
      </c>
      <c r="E17" s="409">
        <v>21</v>
      </c>
      <c r="F17" s="419">
        <v>28.34</v>
      </c>
      <c r="G17" s="299">
        <f>45.5*84</f>
        <v>3822</v>
      </c>
      <c r="H17" s="430">
        <v>15.015</v>
      </c>
      <c r="I17" s="14"/>
      <c r="J17" s="15"/>
      <c r="K17" s="14"/>
      <c r="L17" s="15"/>
      <c r="M17" s="14"/>
      <c r="N17" s="15"/>
    </row>
    <row r="18" spans="1:14" ht="13.5" thickBot="1">
      <c r="A18" s="416"/>
      <c r="B18" s="99" t="s">
        <v>96</v>
      </c>
      <c r="C18" s="109">
        <v>17.25</v>
      </c>
      <c r="D18" s="241">
        <f>46.514*1.075</f>
        <v>50.00255</v>
      </c>
      <c r="E18" s="418"/>
      <c r="F18" s="420"/>
      <c r="G18" s="304"/>
      <c r="H18" s="431"/>
      <c r="I18" s="21"/>
      <c r="J18" s="22"/>
      <c r="K18" s="21"/>
      <c r="L18" s="22"/>
      <c r="M18" s="21"/>
      <c r="N18" s="22"/>
    </row>
    <row r="19" spans="1:14" ht="13.5" thickTop="1">
      <c r="A19" s="404" t="s">
        <v>20</v>
      </c>
      <c r="B19" s="103" t="s">
        <v>95</v>
      </c>
      <c r="C19" s="221">
        <v>1081</v>
      </c>
      <c r="D19" s="240">
        <f>(5.37+2.745+0.093)*1.075</f>
        <v>8.823599999999999</v>
      </c>
      <c r="E19" s="409">
        <v>22</v>
      </c>
      <c r="F19" s="419">
        <v>28.34</v>
      </c>
      <c r="G19" s="299">
        <f>45.5*84</f>
        <v>3822</v>
      </c>
      <c r="H19" s="430">
        <v>15.015</v>
      </c>
      <c r="I19" s="14"/>
      <c r="J19" s="15"/>
      <c r="K19" s="14"/>
      <c r="L19" s="15"/>
      <c r="M19" s="14"/>
      <c r="N19" s="15"/>
    </row>
    <row r="20" spans="1:14" ht="13.5" thickBot="1">
      <c r="A20" s="416"/>
      <c r="B20" s="99" t="s">
        <v>96</v>
      </c>
      <c r="C20" s="109">
        <v>17.25</v>
      </c>
      <c r="D20" s="241">
        <f>46.514*1.075</f>
        <v>50.00255</v>
      </c>
      <c r="E20" s="418"/>
      <c r="F20" s="420"/>
      <c r="G20" s="304"/>
      <c r="H20" s="431"/>
      <c r="I20" s="21"/>
      <c r="J20" s="22"/>
      <c r="K20" s="21"/>
      <c r="L20" s="22"/>
      <c r="M20" s="21"/>
      <c r="N20" s="22"/>
    </row>
    <row r="21" spans="1:14" ht="13.5" thickTop="1">
      <c r="A21" s="404" t="s">
        <v>69</v>
      </c>
      <c r="B21" s="103" t="s">
        <v>95</v>
      </c>
      <c r="C21" s="110">
        <v>886</v>
      </c>
      <c r="D21" s="240">
        <f>(5.37+2.745+0.093)*1.075</f>
        <v>8.823599999999999</v>
      </c>
      <c r="E21" s="409">
        <v>29</v>
      </c>
      <c r="F21" s="419">
        <v>28.34</v>
      </c>
      <c r="G21" s="299">
        <f>45.5*84</f>
        <v>3822</v>
      </c>
      <c r="H21" s="430">
        <v>15.015</v>
      </c>
      <c r="I21" s="14"/>
      <c r="J21" s="15"/>
      <c r="K21" s="14"/>
      <c r="L21" s="15"/>
      <c r="M21" s="14"/>
      <c r="N21" s="15"/>
    </row>
    <row r="22" spans="1:14" ht="13.5" thickBot="1">
      <c r="A22" s="416"/>
      <c r="B22" s="99" t="s">
        <v>96</v>
      </c>
      <c r="C22" s="109">
        <v>17.25</v>
      </c>
      <c r="D22" s="241">
        <f>46.514*1.075</f>
        <v>50.00255</v>
      </c>
      <c r="E22" s="418"/>
      <c r="F22" s="420"/>
      <c r="G22" s="304"/>
      <c r="H22" s="431"/>
      <c r="I22" s="21"/>
      <c r="J22" s="22"/>
      <c r="K22" s="21"/>
      <c r="L22" s="22"/>
      <c r="M22" s="21"/>
      <c r="N22" s="22"/>
    </row>
    <row r="23" spans="1:14" ht="13.5" thickTop="1">
      <c r="A23" s="404" t="s">
        <v>70</v>
      </c>
      <c r="B23" s="103" t="s">
        <v>95</v>
      </c>
      <c r="C23" s="110">
        <v>702</v>
      </c>
      <c r="D23" s="240">
        <f>(5.37+2.745+0.093)*1.075</f>
        <v>8.823599999999999</v>
      </c>
      <c r="E23" s="409">
        <v>23</v>
      </c>
      <c r="F23" s="419">
        <v>28.34</v>
      </c>
      <c r="G23" s="299">
        <f>45.5*84</f>
        <v>3822</v>
      </c>
      <c r="H23" s="430">
        <v>15.015</v>
      </c>
      <c r="I23" s="14"/>
      <c r="J23" s="15"/>
      <c r="K23" s="14"/>
      <c r="L23" s="15"/>
      <c r="M23" s="14"/>
      <c r="N23" s="15"/>
    </row>
    <row r="24" spans="1:14" ht="12.75">
      <c r="A24" s="416"/>
      <c r="B24" s="99" t="s">
        <v>96</v>
      </c>
      <c r="C24" s="109">
        <v>17.25</v>
      </c>
      <c r="D24" s="241">
        <f>46.514*1.075</f>
        <v>50.00255</v>
      </c>
      <c r="E24" s="418"/>
      <c r="F24" s="420"/>
      <c r="G24" s="304"/>
      <c r="H24" s="431"/>
      <c r="I24" s="21"/>
      <c r="J24" s="22"/>
      <c r="K24" s="21"/>
      <c r="L24" s="22"/>
      <c r="M24" s="21"/>
      <c r="N24" s="22"/>
    </row>
    <row r="25" spans="1:14" ht="12.75">
      <c r="A25" s="404" t="s">
        <v>22</v>
      </c>
      <c r="B25" s="103" t="s">
        <v>95</v>
      </c>
      <c r="C25" s="110">
        <v>700</v>
      </c>
      <c r="D25" s="15">
        <f>7.55524+2.745+0.093</f>
        <v>10.39324</v>
      </c>
      <c r="E25" s="409">
        <v>21</v>
      </c>
      <c r="F25" s="419">
        <v>28.34</v>
      </c>
      <c r="G25" s="299">
        <f>45.5*84</f>
        <v>3822</v>
      </c>
      <c r="H25" s="319">
        <f>13.65*1.1</f>
        <v>15.015000000000002</v>
      </c>
      <c r="I25" s="21"/>
      <c r="J25" s="22"/>
      <c r="K25" s="21"/>
      <c r="L25" s="22"/>
      <c r="M25" s="21"/>
      <c r="N25" s="22"/>
    </row>
    <row r="26" spans="1:14" ht="12.75">
      <c r="A26" s="416"/>
      <c r="B26" s="99" t="s">
        <v>96</v>
      </c>
      <c r="C26" s="109">
        <v>17.25</v>
      </c>
      <c r="D26" s="22">
        <v>46.514</v>
      </c>
      <c r="E26" s="418"/>
      <c r="F26" s="420"/>
      <c r="G26" s="304"/>
      <c r="H26" s="303"/>
      <c r="I26" s="4"/>
      <c r="J26" s="5"/>
      <c r="K26" s="4"/>
      <c r="L26" s="5"/>
      <c r="M26" s="4"/>
      <c r="N26" s="5"/>
    </row>
    <row r="27" spans="1:14" ht="12.75">
      <c r="A27" s="404" t="s">
        <v>23</v>
      </c>
      <c r="B27" s="103" t="s">
        <v>95</v>
      </c>
      <c r="C27" s="110"/>
      <c r="D27" s="15"/>
      <c r="E27" s="409"/>
      <c r="F27" s="419"/>
      <c r="G27" s="299"/>
      <c r="H27" s="319"/>
      <c r="I27" s="4"/>
      <c r="J27" s="5"/>
      <c r="K27" s="4"/>
      <c r="L27" s="5"/>
      <c r="M27" s="4"/>
      <c r="N27" s="5"/>
    </row>
    <row r="28" spans="1:14" ht="12.75">
      <c r="A28" s="416"/>
      <c r="B28" s="99" t="s">
        <v>96</v>
      </c>
      <c r="C28" s="109"/>
      <c r="D28" s="22"/>
      <c r="E28" s="418"/>
      <c r="F28" s="420"/>
      <c r="G28" s="304"/>
      <c r="H28" s="303"/>
      <c r="I28" s="4"/>
      <c r="J28" s="5"/>
      <c r="K28" s="4"/>
      <c r="L28" s="5"/>
      <c r="M28" s="4"/>
      <c r="N28" s="5"/>
    </row>
    <row r="29" spans="1:14" ht="12.75">
      <c r="A29" s="404" t="s">
        <v>24</v>
      </c>
      <c r="B29" s="103" t="s">
        <v>95</v>
      </c>
      <c r="C29" s="110"/>
      <c r="D29" s="15"/>
      <c r="E29" s="409"/>
      <c r="F29" s="419"/>
      <c r="G29" s="299"/>
      <c r="H29" s="319"/>
      <c r="I29" s="4"/>
      <c r="J29" s="5"/>
      <c r="K29" s="4"/>
      <c r="L29" s="5"/>
      <c r="M29" s="4"/>
      <c r="N29" s="5"/>
    </row>
    <row r="30" spans="1:14" ht="12.75">
      <c r="A30" s="416"/>
      <c r="B30" s="99" t="s">
        <v>96</v>
      </c>
      <c r="C30" s="109"/>
      <c r="D30" s="22"/>
      <c r="E30" s="418"/>
      <c r="F30" s="420"/>
      <c r="G30" s="304"/>
      <c r="H30" s="303"/>
      <c r="I30" s="4"/>
      <c r="J30" s="5"/>
      <c r="K30" s="4"/>
      <c r="L30" s="5"/>
      <c r="M30" s="4"/>
      <c r="N30" s="5"/>
    </row>
    <row r="31" spans="1:14" ht="12.75">
      <c r="A31" s="404" t="s">
        <v>25</v>
      </c>
      <c r="B31" s="103" t="s">
        <v>95</v>
      </c>
      <c r="C31" s="110"/>
      <c r="D31" s="15"/>
      <c r="E31" s="409"/>
      <c r="F31" s="419"/>
      <c r="G31" s="299"/>
      <c r="H31" s="319"/>
      <c r="I31" s="4"/>
      <c r="J31" s="5"/>
      <c r="K31" s="4"/>
      <c r="L31" s="5"/>
      <c r="M31" s="4"/>
      <c r="N31" s="5"/>
    </row>
    <row r="32" spans="1:14" ht="12.75">
      <c r="A32" s="416"/>
      <c r="B32" s="99" t="s">
        <v>96</v>
      </c>
      <c r="C32" s="109"/>
      <c r="D32" s="22"/>
      <c r="E32" s="418"/>
      <c r="F32" s="420"/>
      <c r="G32" s="304"/>
      <c r="H32" s="303"/>
      <c r="I32" s="4"/>
      <c r="J32" s="5"/>
      <c r="K32" s="4"/>
      <c r="L32" s="5"/>
      <c r="M32" s="4"/>
      <c r="N32" s="5"/>
    </row>
    <row r="33" spans="1:14" ht="12.75">
      <c r="A33" s="404" t="s">
        <v>26</v>
      </c>
      <c r="B33" s="103" t="s">
        <v>95</v>
      </c>
      <c r="C33" s="110"/>
      <c r="D33" s="15"/>
      <c r="E33" s="409"/>
      <c r="F33" s="419"/>
      <c r="G33" s="299"/>
      <c r="H33" s="319"/>
      <c r="I33" s="14"/>
      <c r="J33" s="15"/>
      <c r="K33" s="14"/>
      <c r="L33" s="15"/>
      <c r="M33" s="14"/>
      <c r="N33" s="15"/>
    </row>
    <row r="34" spans="1:14" ht="13.5" thickBot="1">
      <c r="A34" s="434"/>
      <c r="B34" s="105" t="s">
        <v>96</v>
      </c>
      <c r="C34" s="109"/>
      <c r="D34" s="22"/>
      <c r="E34" s="295"/>
      <c r="F34" s="467"/>
      <c r="G34" s="300"/>
      <c r="H34" s="32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1" t="s">
        <v>32</v>
      </c>
      <c r="B36" s="311"/>
      <c r="C36" s="311"/>
      <c r="D36" s="31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1" t="s">
        <v>35</v>
      </c>
      <c r="C38" s="311"/>
      <c r="D38" s="311"/>
      <c r="E38" s="31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1" t="s">
        <v>34</v>
      </c>
      <c r="C39" s="311"/>
      <c r="D39" s="31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E27:E28"/>
    <mergeCell ref="H29:H30"/>
    <mergeCell ref="A29:A30"/>
    <mergeCell ref="E29:E30"/>
    <mergeCell ref="F29:F30"/>
    <mergeCell ref="G29:G30"/>
    <mergeCell ref="H21:H22"/>
    <mergeCell ref="A21:A22"/>
    <mergeCell ref="E21:E22"/>
    <mergeCell ref="F21:F22"/>
    <mergeCell ref="G21:G22"/>
    <mergeCell ref="H19:H20"/>
    <mergeCell ref="A19:A20"/>
    <mergeCell ref="E19:E20"/>
    <mergeCell ref="F19:F20"/>
    <mergeCell ref="G19:G20"/>
    <mergeCell ref="A17:A18"/>
    <mergeCell ref="E17:E18"/>
    <mergeCell ref="F17:F18"/>
    <mergeCell ref="G17:G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F11:F12"/>
    <mergeCell ref="G11:G12"/>
    <mergeCell ref="H11:H12"/>
    <mergeCell ref="H13:H14"/>
    <mergeCell ref="G13:G14"/>
    <mergeCell ref="I1:K1"/>
    <mergeCell ref="I2:K2"/>
    <mergeCell ref="I3:K3"/>
    <mergeCell ref="K9:L9"/>
    <mergeCell ref="H15:H16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G31:G32"/>
    <mergeCell ref="A25:A26"/>
    <mergeCell ref="G25:G26"/>
    <mergeCell ref="H25:H26"/>
    <mergeCell ref="E25:E26"/>
    <mergeCell ref="F25:F26"/>
    <mergeCell ref="A27:A28"/>
    <mergeCell ref="F27:F28"/>
    <mergeCell ref="G27:G28"/>
    <mergeCell ref="H27:H28"/>
    <mergeCell ref="B9:C10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3">
      <selection activeCell="D43" sqref="D43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6.28125" style="0" customWidth="1"/>
    <col min="8" max="8" width="7.4218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28" t="s">
        <v>29</v>
      </c>
      <c r="J1" s="428"/>
      <c r="K1" s="428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28" t="s">
        <v>2</v>
      </c>
      <c r="J2" s="428"/>
      <c r="K2" s="428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432" t="s">
        <v>27</v>
      </c>
      <c r="H9" s="433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2"/>
      <c r="B10" s="317"/>
      <c r="C10" s="318"/>
      <c r="D10" s="29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0" t="s">
        <v>16</v>
      </c>
      <c r="B11" s="142" t="s">
        <v>95</v>
      </c>
      <c r="C11" s="161">
        <v>16200</v>
      </c>
      <c r="D11" s="157">
        <f>6.04+2.352+0.093</f>
        <v>8.485</v>
      </c>
      <c r="E11" s="316">
        <v>115</v>
      </c>
      <c r="F11" s="310">
        <v>28.34</v>
      </c>
      <c r="G11" s="308">
        <f>265.8*84</f>
        <v>22327.2</v>
      </c>
      <c r="H11" s="319">
        <v>13.563</v>
      </c>
      <c r="I11" s="7"/>
      <c r="J11" s="8"/>
      <c r="K11" s="7"/>
      <c r="L11" s="8"/>
      <c r="M11" s="7"/>
      <c r="N11" s="8"/>
    </row>
    <row r="12" spans="1:14" ht="16.5" customHeight="1">
      <c r="A12" s="469"/>
      <c r="B12" s="143" t="s">
        <v>96</v>
      </c>
      <c r="C12" s="79">
        <v>8520</v>
      </c>
      <c r="D12" s="158">
        <f>0.784+4.03+0.093</f>
        <v>4.907</v>
      </c>
      <c r="E12" s="318"/>
      <c r="F12" s="290"/>
      <c r="G12" s="408"/>
      <c r="H12" s="290"/>
      <c r="I12" s="7"/>
      <c r="J12" s="8"/>
      <c r="K12" s="7"/>
      <c r="L12" s="8"/>
      <c r="M12" s="7"/>
      <c r="N12" s="8"/>
    </row>
    <row r="13" spans="1:14" ht="16.5" customHeight="1">
      <c r="A13" s="469"/>
      <c r="B13" s="143" t="s">
        <v>114</v>
      </c>
      <c r="C13" s="79">
        <v>232</v>
      </c>
      <c r="D13" s="158">
        <v>145.317</v>
      </c>
      <c r="E13" s="318"/>
      <c r="F13" s="290"/>
      <c r="G13" s="408"/>
      <c r="H13" s="290"/>
      <c r="I13" s="7"/>
      <c r="J13" s="8"/>
      <c r="K13" s="7"/>
      <c r="L13" s="8"/>
      <c r="M13" s="7"/>
      <c r="N13" s="8"/>
    </row>
    <row r="14" spans="1:14" ht="13.5" customHeight="1" thickBot="1">
      <c r="A14" s="462"/>
      <c r="B14" s="144" t="s">
        <v>113</v>
      </c>
      <c r="C14" s="160">
        <v>4440</v>
      </c>
      <c r="D14" s="159">
        <v>1.197</v>
      </c>
      <c r="E14" s="302"/>
      <c r="F14" s="303"/>
      <c r="G14" s="304"/>
      <c r="H14" s="303"/>
      <c r="I14" s="7"/>
      <c r="J14" s="8"/>
      <c r="K14" s="7"/>
      <c r="L14" s="8"/>
      <c r="M14" s="7"/>
      <c r="N14" s="8"/>
    </row>
    <row r="15" spans="1:14" ht="12.75">
      <c r="A15" s="416" t="s">
        <v>17</v>
      </c>
      <c r="B15" s="142" t="s">
        <v>95</v>
      </c>
      <c r="C15" s="161">
        <v>20940</v>
      </c>
      <c r="D15" s="157">
        <f>6.04+2.352+0.093</f>
        <v>8.485</v>
      </c>
      <c r="E15" s="409">
        <f>258+88</f>
        <v>346</v>
      </c>
      <c r="F15" s="319">
        <v>28.34</v>
      </c>
      <c r="G15" s="299">
        <f>265.8*84</f>
        <v>22327.2</v>
      </c>
      <c r="H15" s="319">
        <v>13.563</v>
      </c>
      <c r="I15" s="14"/>
      <c r="J15" s="15"/>
      <c r="K15" s="14"/>
      <c r="L15" s="15"/>
      <c r="M15" s="14"/>
      <c r="N15" s="15"/>
    </row>
    <row r="16" spans="1:14" ht="12.75">
      <c r="A16" s="414"/>
      <c r="B16" s="143" t="s">
        <v>96</v>
      </c>
      <c r="C16" s="79">
        <v>12300</v>
      </c>
      <c r="D16" s="158">
        <f>0.784+4.03+0.093</f>
        <v>4.907</v>
      </c>
      <c r="E16" s="410"/>
      <c r="F16" s="290"/>
      <c r="G16" s="408"/>
      <c r="H16" s="290"/>
      <c r="I16" s="7"/>
      <c r="J16" s="8"/>
      <c r="K16" s="7"/>
      <c r="L16" s="8"/>
      <c r="M16" s="7"/>
      <c r="N16" s="8"/>
    </row>
    <row r="17" spans="1:14" ht="12.75">
      <c r="A17" s="414"/>
      <c r="B17" s="143" t="s">
        <v>114</v>
      </c>
      <c r="C17" s="79">
        <v>232</v>
      </c>
      <c r="D17" s="158">
        <v>145.317</v>
      </c>
      <c r="E17" s="410"/>
      <c r="F17" s="290"/>
      <c r="G17" s="408"/>
      <c r="H17" s="290"/>
      <c r="I17" s="7"/>
      <c r="J17" s="8"/>
      <c r="K17" s="7"/>
      <c r="L17" s="8"/>
      <c r="M17" s="7"/>
      <c r="N17" s="8"/>
    </row>
    <row r="18" spans="1:14" ht="14.25" customHeight="1" thickBot="1">
      <c r="A18" s="414"/>
      <c r="B18" s="144" t="s">
        <v>113</v>
      </c>
      <c r="C18" s="160">
        <v>5460</v>
      </c>
      <c r="D18" s="159">
        <v>1.197</v>
      </c>
      <c r="E18" s="418"/>
      <c r="F18" s="303"/>
      <c r="G18" s="304"/>
      <c r="H18" s="303"/>
      <c r="I18" s="7"/>
      <c r="J18" s="8"/>
      <c r="K18" s="7"/>
      <c r="L18" s="8"/>
      <c r="M18" s="7"/>
      <c r="N18" s="8"/>
    </row>
    <row r="19" spans="1:14" ht="14.25" customHeight="1">
      <c r="A19" s="414" t="s">
        <v>18</v>
      </c>
      <c r="B19" s="142" t="s">
        <v>95</v>
      </c>
      <c r="C19" s="161">
        <v>21780</v>
      </c>
      <c r="D19" s="157">
        <f>6.04+2.352+0.093</f>
        <v>8.485</v>
      </c>
      <c r="E19" s="409">
        <f>342+110</f>
        <v>452</v>
      </c>
      <c r="F19" s="319">
        <v>28.34</v>
      </c>
      <c r="G19" s="299">
        <f>265.8*84</f>
        <v>22327.2</v>
      </c>
      <c r="H19" s="319">
        <v>13.563</v>
      </c>
      <c r="I19" s="14"/>
      <c r="J19" s="15"/>
      <c r="K19" s="14"/>
      <c r="L19" s="15"/>
      <c r="M19" s="14"/>
      <c r="N19" s="15"/>
    </row>
    <row r="20" spans="1:14" ht="14.25" customHeight="1">
      <c r="A20" s="414"/>
      <c r="B20" s="143" t="s">
        <v>96</v>
      </c>
      <c r="C20" s="79">
        <v>13320</v>
      </c>
      <c r="D20" s="158">
        <f>0.784+4.03+0.093</f>
        <v>4.907</v>
      </c>
      <c r="E20" s="410"/>
      <c r="F20" s="290"/>
      <c r="G20" s="408"/>
      <c r="H20" s="290"/>
      <c r="I20" s="7"/>
      <c r="J20" s="8"/>
      <c r="K20" s="7"/>
      <c r="L20" s="8"/>
      <c r="M20" s="7"/>
      <c r="N20" s="8"/>
    </row>
    <row r="21" spans="1:14" ht="14.25" customHeight="1">
      <c r="A21" s="414"/>
      <c r="B21" s="143" t="s">
        <v>114</v>
      </c>
      <c r="C21" s="79">
        <v>232</v>
      </c>
      <c r="D21" s="158">
        <v>145.317</v>
      </c>
      <c r="E21" s="410"/>
      <c r="F21" s="290"/>
      <c r="G21" s="408"/>
      <c r="H21" s="290"/>
      <c r="I21" s="7"/>
      <c r="J21" s="8"/>
      <c r="K21" s="7"/>
      <c r="L21" s="8"/>
      <c r="M21" s="7"/>
      <c r="N21" s="8"/>
    </row>
    <row r="22" spans="1:14" ht="13.5" thickBot="1">
      <c r="A22" s="414"/>
      <c r="B22" s="144" t="s">
        <v>113</v>
      </c>
      <c r="C22" s="160">
        <v>5400</v>
      </c>
      <c r="D22" s="159">
        <v>1.197</v>
      </c>
      <c r="E22" s="418"/>
      <c r="F22" s="303"/>
      <c r="G22" s="304"/>
      <c r="H22" s="303"/>
      <c r="I22" s="7"/>
      <c r="J22" s="8"/>
      <c r="K22" s="7"/>
      <c r="L22" s="8"/>
      <c r="M22" s="7"/>
      <c r="N22" s="8"/>
    </row>
    <row r="23" spans="1:14" ht="14.25" customHeight="1">
      <c r="A23" s="414" t="s">
        <v>19</v>
      </c>
      <c r="B23" s="142" t="s">
        <v>95</v>
      </c>
      <c r="C23" s="161">
        <v>21240</v>
      </c>
      <c r="D23" s="157">
        <f>(6.04+2.233+0.093)*1.075</f>
        <v>8.99345</v>
      </c>
      <c r="E23" s="409">
        <f>225+87</f>
        <v>312</v>
      </c>
      <c r="F23" s="319">
        <v>28.34</v>
      </c>
      <c r="G23" s="299">
        <f>265.8*84</f>
        <v>22327.2</v>
      </c>
      <c r="H23" s="319">
        <v>13.563</v>
      </c>
      <c r="I23" s="14"/>
      <c r="J23" s="15"/>
      <c r="K23" s="14"/>
      <c r="L23" s="15"/>
      <c r="M23" s="14"/>
      <c r="N23" s="15"/>
    </row>
    <row r="24" spans="1:14" ht="14.25" customHeight="1">
      <c r="A24" s="414"/>
      <c r="B24" s="143" t="s">
        <v>96</v>
      </c>
      <c r="C24" s="79">
        <v>13260</v>
      </c>
      <c r="D24" s="158">
        <f>(4.03+0.744+0.093)*1.075</f>
        <v>5.232025</v>
      </c>
      <c r="E24" s="410"/>
      <c r="F24" s="290"/>
      <c r="G24" s="408"/>
      <c r="H24" s="290"/>
      <c r="I24" s="14"/>
      <c r="J24" s="8"/>
      <c r="K24" s="7"/>
      <c r="L24" s="8"/>
      <c r="M24" s="7"/>
      <c r="N24" s="8"/>
    </row>
    <row r="25" spans="1:14" ht="14.25" customHeight="1">
      <c r="A25" s="414"/>
      <c r="B25" s="143" t="s">
        <v>114</v>
      </c>
      <c r="C25" s="79">
        <v>232</v>
      </c>
      <c r="D25" s="158">
        <f>148.844*1.075</f>
        <v>160.0073</v>
      </c>
      <c r="E25" s="410"/>
      <c r="F25" s="290"/>
      <c r="G25" s="408"/>
      <c r="H25" s="290"/>
      <c r="I25" s="14"/>
      <c r="J25" s="8"/>
      <c r="K25" s="7"/>
      <c r="L25" s="8"/>
      <c r="M25" s="7"/>
      <c r="N25" s="8"/>
    </row>
    <row r="26" spans="1:14" ht="13.5" thickBot="1">
      <c r="A26" s="414"/>
      <c r="B26" s="144" t="s">
        <v>113</v>
      </c>
      <c r="C26" s="160">
        <v>6300</v>
      </c>
      <c r="D26" s="159">
        <f>(1.27*1.075)</f>
        <v>1.3652499999999999</v>
      </c>
      <c r="E26" s="418"/>
      <c r="F26" s="303"/>
      <c r="G26" s="304"/>
      <c r="H26" s="303"/>
      <c r="I26" s="14"/>
      <c r="J26" s="8"/>
      <c r="K26" s="7"/>
      <c r="L26" s="8"/>
      <c r="M26" s="7"/>
      <c r="N26" s="8"/>
    </row>
    <row r="27" spans="1:14" ht="12.75" customHeight="1">
      <c r="A27" s="404" t="s">
        <v>20</v>
      </c>
      <c r="B27" s="142" t="s">
        <v>95</v>
      </c>
      <c r="C27" s="162">
        <v>21240</v>
      </c>
      <c r="D27" s="157">
        <f>(6.04+2.233+0.093)*1.075</f>
        <v>8.99345</v>
      </c>
      <c r="E27" s="409">
        <f>287+125</f>
        <v>412</v>
      </c>
      <c r="F27" s="319">
        <v>28.34</v>
      </c>
      <c r="G27" s="299">
        <f>265.8*84</f>
        <v>22327.2</v>
      </c>
      <c r="H27" s="319">
        <v>13.563</v>
      </c>
      <c r="I27" s="14"/>
      <c r="J27" s="15"/>
      <c r="K27" s="14"/>
      <c r="L27" s="15"/>
      <c r="M27" s="14"/>
      <c r="N27" s="15"/>
    </row>
    <row r="28" spans="1:14" ht="12.75" customHeight="1">
      <c r="A28" s="405"/>
      <c r="B28" s="143" t="s">
        <v>96</v>
      </c>
      <c r="C28" s="163">
        <v>13440</v>
      </c>
      <c r="D28" s="158">
        <f>(4.03+0.744+0.093)*1.075</f>
        <v>5.232025</v>
      </c>
      <c r="E28" s="410"/>
      <c r="F28" s="290"/>
      <c r="G28" s="408"/>
      <c r="H28" s="290"/>
      <c r="I28" s="7"/>
      <c r="J28" s="8"/>
      <c r="K28" s="7"/>
      <c r="L28" s="8"/>
      <c r="M28" s="7"/>
      <c r="N28" s="8"/>
    </row>
    <row r="29" spans="1:14" ht="12.75" customHeight="1">
      <c r="A29" s="405"/>
      <c r="B29" s="143" t="s">
        <v>114</v>
      </c>
      <c r="C29" s="163">
        <v>232</v>
      </c>
      <c r="D29" s="158">
        <f>148.844*1.075</f>
        <v>160.0073</v>
      </c>
      <c r="E29" s="410"/>
      <c r="F29" s="290"/>
      <c r="G29" s="408"/>
      <c r="H29" s="290"/>
      <c r="I29" s="7"/>
      <c r="J29" s="8"/>
      <c r="K29" s="7"/>
      <c r="L29" s="8"/>
      <c r="M29" s="7"/>
      <c r="N29" s="8"/>
    </row>
    <row r="30" spans="1:14" ht="12.75" customHeight="1" thickBot="1">
      <c r="A30" s="405"/>
      <c r="B30" s="144" t="s">
        <v>113</v>
      </c>
      <c r="C30" s="164">
        <v>6120</v>
      </c>
      <c r="D30" s="159">
        <f>(1.27*1.075)</f>
        <v>1.3652499999999999</v>
      </c>
      <c r="E30" s="410"/>
      <c r="F30" s="290"/>
      <c r="G30" s="408"/>
      <c r="H30" s="303"/>
      <c r="I30" s="7"/>
      <c r="J30" s="8"/>
      <c r="K30" s="7"/>
      <c r="L30" s="8"/>
      <c r="M30" s="7"/>
      <c r="N30" s="8"/>
    </row>
    <row r="31" spans="1:14" ht="12.75" customHeight="1">
      <c r="A31" s="404" t="s">
        <v>69</v>
      </c>
      <c r="B31" s="142" t="s">
        <v>95</v>
      </c>
      <c r="C31" s="161">
        <v>20880</v>
      </c>
      <c r="D31" s="157">
        <f>(6.04+2.233+0.093)*1.075</f>
        <v>8.99345</v>
      </c>
      <c r="E31" s="409">
        <f>374+156</f>
        <v>530</v>
      </c>
      <c r="F31" s="319">
        <v>28.34</v>
      </c>
      <c r="G31" s="299">
        <f>265.8*84</f>
        <v>22327.2</v>
      </c>
      <c r="H31" s="319">
        <v>13.563</v>
      </c>
      <c r="I31" s="14"/>
      <c r="J31" s="15"/>
      <c r="K31" s="14"/>
      <c r="L31" s="15"/>
      <c r="M31" s="14"/>
      <c r="N31" s="15"/>
    </row>
    <row r="32" spans="1:14" ht="12.75" customHeight="1">
      <c r="A32" s="405"/>
      <c r="B32" s="143" t="s">
        <v>96</v>
      </c>
      <c r="C32" s="79">
        <v>13860</v>
      </c>
      <c r="D32" s="158">
        <f>(4.03+0.744+0.093)*1.075</f>
        <v>5.232025</v>
      </c>
      <c r="E32" s="410"/>
      <c r="F32" s="290"/>
      <c r="G32" s="408"/>
      <c r="H32" s="290"/>
      <c r="I32" s="7"/>
      <c r="J32" s="8"/>
      <c r="K32" s="7"/>
      <c r="L32" s="8"/>
      <c r="M32" s="7"/>
      <c r="N32" s="8"/>
    </row>
    <row r="33" spans="1:14" ht="12.75" customHeight="1">
      <c r="A33" s="405"/>
      <c r="B33" s="143" t="s">
        <v>114</v>
      </c>
      <c r="C33" s="79">
        <v>232</v>
      </c>
      <c r="D33" s="158">
        <f>148.844*1.075</f>
        <v>160.0073</v>
      </c>
      <c r="E33" s="410"/>
      <c r="F33" s="290"/>
      <c r="G33" s="408"/>
      <c r="H33" s="290"/>
      <c r="I33" s="7"/>
      <c r="J33" s="8"/>
      <c r="K33" s="7"/>
      <c r="L33" s="8"/>
      <c r="M33" s="7"/>
      <c r="N33" s="8"/>
    </row>
    <row r="34" spans="1:14" ht="12.75" customHeight="1" thickBot="1">
      <c r="A34" s="405"/>
      <c r="B34" s="144" t="s">
        <v>113</v>
      </c>
      <c r="C34" s="160">
        <v>7860</v>
      </c>
      <c r="D34" s="159">
        <f>(1.27*1.075)</f>
        <v>1.3652499999999999</v>
      </c>
      <c r="E34" s="410"/>
      <c r="F34" s="290"/>
      <c r="G34" s="408"/>
      <c r="H34" s="303"/>
      <c r="I34" s="7"/>
      <c r="J34" s="8"/>
      <c r="K34" s="7"/>
      <c r="L34" s="8"/>
      <c r="M34" s="7"/>
      <c r="N34" s="8"/>
    </row>
    <row r="35" spans="1:14" ht="15" customHeight="1">
      <c r="A35" s="404" t="s">
        <v>70</v>
      </c>
      <c r="B35" s="142" t="s">
        <v>95</v>
      </c>
      <c r="C35" s="165">
        <v>18540</v>
      </c>
      <c r="D35" s="157">
        <f>(6.04+2.233+0.093)*1.075</f>
        <v>8.99345</v>
      </c>
      <c r="E35" s="409">
        <f>294+112</f>
        <v>406</v>
      </c>
      <c r="F35" s="319">
        <v>28.34</v>
      </c>
      <c r="G35" s="299">
        <f>265.8*84</f>
        <v>22327.2</v>
      </c>
      <c r="H35" s="319">
        <v>13.563</v>
      </c>
      <c r="I35" s="14"/>
      <c r="J35" s="15"/>
      <c r="K35" s="14"/>
      <c r="L35" s="15"/>
      <c r="M35" s="14"/>
      <c r="N35" s="15"/>
    </row>
    <row r="36" spans="1:14" ht="15" customHeight="1">
      <c r="A36" s="405"/>
      <c r="B36" s="143" t="s">
        <v>96</v>
      </c>
      <c r="C36" s="165">
        <v>13500</v>
      </c>
      <c r="D36" s="158">
        <f>(4.03+0.744+0.093)*1.075</f>
        <v>5.232025</v>
      </c>
      <c r="E36" s="410"/>
      <c r="F36" s="290"/>
      <c r="G36" s="408"/>
      <c r="H36" s="290"/>
      <c r="I36" s="7"/>
      <c r="J36" s="8"/>
      <c r="K36" s="7"/>
      <c r="L36" s="8"/>
      <c r="M36" s="7"/>
      <c r="N36" s="8"/>
    </row>
    <row r="37" spans="1:14" ht="15" customHeight="1">
      <c r="A37" s="405"/>
      <c r="B37" s="143" t="s">
        <v>114</v>
      </c>
      <c r="C37" s="165">
        <v>232</v>
      </c>
      <c r="D37" s="158">
        <f>148.844*1.075</f>
        <v>160.0073</v>
      </c>
      <c r="E37" s="410"/>
      <c r="F37" s="290"/>
      <c r="G37" s="408"/>
      <c r="H37" s="290"/>
      <c r="I37" s="7"/>
      <c r="J37" s="8"/>
      <c r="K37" s="7"/>
      <c r="L37" s="8"/>
      <c r="M37" s="7"/>
      <c r="N37" s="8"/>
    </row>
    <row r="38" spans="1:14" ht="15" customHeight="1" thickBot="1">
      <c r="A38" s="416"/>
      <c r="B38" s="144" t="s">
        <v>113</v>
      </c>
      <c r="C38" s="165">
        <v>7680</v>
      </c>
      <c r="D38" s="159">
        <f>(1.27*1.075)</f>
        <v>1.3652499999999999</v>
      </c>
      <c r="E38" s="418"/>
      <c r="F38" s="303"/>
      <c r="G38" s="304"/>
      <c r="H38" s="303"/>
      <c r="I38" s="21"/>
      <c r="J38" s="22"/>
      <c r="K38" s="21"/>
      <c r="L38" s="22"/>
      <c r="M38" s="21"/>
      <c r="N38" s="22"/>
    </row>
    <row r="39" spans="1:14" ht="15" customHeight="1">
      <c r="A39" s="404" t="s">
        <v>22</v>
      </c>
      <c r="B39" s="142" t="s">
        <v>95</v>
      </c>
      <c r="C39" s="161">
        <v>21600</v>
      </c>
      <c r="D39" s="157">
        <f>7.55524+2.233+0.093</f>
        <v>9.88124</v>
      </c>
      <c r="E39" s="409">
        <f>150+125</f>
        <v>275</v>
      </c>
      <c r="F39" s="319">
        <v>28.34</v>
      </c>
      <c r="G39" s="299">
        <f>265.8*84</f>
        <v>22327.2</v>
      </c>
      <c r="H39" s="319">
        <v>13.563</v>
      </c>
      <c r="I39" s="21"/>
      <c r="J39" s="22"/>
      <c r="K39" s="21"/>
      <c r="L39" s="22"/>
      <c r="M39" s="21"/>
      <c r="N39" s="22"/>
    </row>
    <row r="40" spans="1:14" ht="15" customHeight="1">
      <c r="A40" s="405"/>
      <c r="B40" s="143" t="s">
        <v>96</v>
      </c>
      <c r="C40" s="79">
        <v>14400</v>
      </c>
      <c r="D40" s="158">
        <f>7.55524+0.744+0.093</f>
        <v>8.392240000000001</v>
      </c>
      <c r="E40" s="410"/>
      <c r="F40" s="290"/>
      <c r="G40" s="408"/>
      <c r="H40" s="290"/>
      <c r="I40" s="21"/>
      <c r="J40" s="22"/>
      <c r="K40" s="21"/>
      <c r="L40" s="22"/>
      <c r="M40" s="21"/>
      <c r="N40" s="22"/>
    </row>
    <row r="41" spans="1:14" ht="15" customHeight="1">
      <c r="A41" s="405"/>
      <c r="B41" s="143" t="s">
        <v>114</v>
      </c>
      <c r="C41" s="79">
        <v>232</v>
      </c>
      <c r="D41" s="158">
        <v>148.844</v>
      </c>
      <c r="E41" s="410"/>
      <c r="F41" s="290"/>
      <c r="G41" s="408"/>
      <c r="H41" s="290"/>
      <c r="I41" s="21"/>
      <c r="J41" s="22"/>
      <c r="K41" s="21"/>
      <c r="L41" s="22"/>
      <c r="M41" s="21"/>
      <c r="N41" s="22"/>
    </row>
    <row r="42" spans="1:14" ht="15" customHeight="1" thickBot="1">
      <c r="A42" s="416"/>
      <c r="B42" s="144" t="s">
        <v>113</v>
      </c>
      <c r="C42" s="160">
        <v>8640</v>
      </c>
      <c r="D42" s="159">
        <f>1.27</f>
        <v>1.27</v>
      </c>
      <c r="E42" s="418"/>
      <c r="F42" s="303"/>
      <c r="G42" s="304"/>
      <c r="H42" s="303"/>
      <c r="I42" s="21"/>
      <c r="J42" s="22"/>
      <c r="K42" s="21"/>
      <c r="L42" s="22"/>
      <c r="M42" s="21"/>
      <c r="N42" s="22"/>
    </row>
    <row r="43" spans="1:14" ht="15" customHeight="1">
      <c r="A43" s="404" t="s">
        <v>23</v>
      </c>
      <c r="B43" s="142" t="s">
        <v>95</v>
      </c>
      <c r="C43" s="112"/>
      <c r="D43" s="157"/>
      <c r="E43" s="409"/>
      <c r="F43" s="319"/>
      <c r="G43" s="299"/>
      <c r="H43" s="319"/>
      <c r="I43" s="21"/>
      <c r="J43" s="22"/>
      <c r="K43" s="21"/>
      <c r="L43" s="22"/>
      <c r="M43" s="21"/>
      <c r="N43" s="22"/>
    </row>
    <row r="44" spans="1:14" ht="15" customHeight="1">
      <c r="A44" s="405"/>
      <c r="B44" s="143" t="s">
        <v>96</v>
      </c>
      <c r="C44" s="112"/>
      <c r="D44" s="158"/>
      <c r="E44" s="410"/>
      <c r="F44" s="290"/>
      <c r="G44" s="408"/>
      <c r="H44" s="290"/>
      <c r="I44" s="21"/>
      <c r="J44" s="22"/>
      <c r="K44" s="21"/>
      <c r="L44" s="22"/>
      <c r="M44" s="21"/>
      <c r="N44" s="22"/>
    </row>
    <row r="45" spans="1:14" ht="15" customHeight="1">
      <c r="A45" s="405"/>
      <c r="B45" s="143" t="s">
        <v>114</v>
      </c>
      <c r="C45" s="111"/>
      <c r="D45" s="158"/>
      <c r="E45" s="410"/>
      <c r="F45" s="290"/>
      <c r="G45" s="408"/>
      <c r="H45" s="290"/>
      <c r="I45" s="21"/>
      <c r="J45" s="22"/>
      <c r="K45" s="21"/>
      <c r="L45" s="22"/>
      <c r="M45" s="21"/>
      <c r="N45" s="22"/>
    </row>
    <row r="46" spans="1:14" ht="13.5" thickBot="1">
      <c r="A46" s="416"/>
      <c r="B46" s="144" t="s">
        <v>113</v>
      </c>
      <c r="C46" s="122"/>
      <c r="D46" s="159"/>
      <c r="E46" s="418"/>
      <c r="F46" s="303"/>
      <c r="G46" s="304"/>
      <c r="H46" s="303"/>
      <c r="I46" s="4"/>
      <c r="J46" s="5"/>
      <c r="K46" s="4"/>
      <c r="L46" s="5"/>
      <c r="M46" s="4"/>
      <c r="N46" s="5"/>
    </row>
    <row r="47" spans="1:14" ht="15" customHeight="1">
      <c r="A47" s="405" t="s">
        <v>24</v>
      </c>
      <c r="B47" s="142" t="s">
        <v>95</v>
      </c>
      <c r="C47" s="110"/>
      <c r="D47" s="157"/>
      <c r="E47" s="409"/>
      <c r="F47" s="319"/>
      <c r="G47" s="299"/>
      <c r="H47" s="319"/>
      <c r="I47" s="4"/>
      <c r="J47" s="5"/>
      <c r="K47" s="4"/>
      <c r="L47" s="5"/>
      <c r="M47" s="4"/>
      <c r="N47" s="5"/>
    </row>
    <row r="48" spans="1:14" ht="15" customHeight="1">
      <c r="A48" s="405"/>
      <c r="B48" s="143" t="s">
        <v>96</v>
      </c>
      <c r="C48" s="111"/>
      <c r="D48" s="158"/>
      <c r="E48" s="410"/>
      <c r="F48" s="290"/>
      <c r="G48" s="408"/>
      <c r="H48" s="290"/>
      <c r="I48" s="4"/>
      <c r="J48" s="5"/>
      <c r="K48" s="4"/>
      <c r="L48" s="5"/>
      <c r="M48" s="4"/>
      <c r="N48" s="5"/>
    </row>
    <row r="49" spans="1:14" ht="15" customHeight="1">
      <c r="A49" s="405"/>
      <c r="B49" s="143" t="s">
        <v>114</v>
      </c>
      <c r="C49" s="111"/>
      <c r="D49" s="158"/>
      <c r="E49" s="410"/>
      <c r="F49" s="290"/>
      <c r="G49" s="408"/>
      <c r="H49" s="290"/>
      <c r="I49" s="4"/>
      <c r="J49" s="5"/>
      <c r="K49" s="4"/>
      <c r="L49" s="5"/>
      <c r="M49" s="4"/>
      <c r="N49" s="5"/>
    </row>
    <row r="50" spans="1:14" ht="13.5" thickBot="1">
      <c r="A50" s="416"/>
      <c r="B50" s="144" t="s">
        <v>113</v>
      </c>
      <c r="C50" s="122"/>
      <c r="D50" s="159"/>
      <c r="E50" s="418"/>
      <c r="F50" s="303"/>
      <c r="G50" s="304"/>
      <c r="H50" s="303"/>
      <c r="I50" s="4"/>
      <c r="J50" s="5"/>
      <c r="K50" s="4"/>
      <c r="L50" s="5"/>
      <c r="M50" s="4"/>
      <c r="N50" s="5"/>
    </row>
    <row r="51" spans="1:14" ht="12.75">
      <c r="A51" s="404" t="s">
        <v>25</v>
      </c>
      <c r="B51" s="142" t="s">
        <v>95</v>
      </c>
      <c r="C51" s="110"/>
      <c r="D51" s="15"/>
      <c r="E51" s="409"/>
      <c r="F51" s="319"/>
      <c r="G51" s="299"/>
      <c r="H51" s="319"/>
      <c r="I51" s="4"/>
      <c r="J51" s="5"/>
      <c r="K51" s="4"/>
      <c r="L51" s="5"/>
      <c r="M51" s="4"/>
      <c r="N51" s="5"/>
    </row>
    <row r="52" spans="1:14" ht="15" customHeight="1">
      <c r="A52" s="405"/>
      <c r="B52" s="143" t="s">
        <v>96</v>
      </c>
      <c r="C52" s="111"/>
      <c r="D52" s="8"/>
      <c r="E52" s="410"/>
      <c r="F52" s="290"/>
      <c r="G52" s="408"/>
      <c r="H52" s="290"/>
      <c r="I52" s="4"/>
      <c r="J52" s="5"/>
      <c r="K52" s="4"/>
      <c r="L52" s="5"/>
      <c r="M52" s="4"/>
      <c r="N52" s="5"/>
    </row>
    <row r="53" spans="1:14" ht="15" customHeight="1">
      <c r="A53" s="405"/>
      <c r="B53" s="143" t="s">
        <v>114</v>
      </c>
      <c r="C53" s="111"/>
      <c r="D53" s="8"/>
      <c r="E53" s="410"/>
      <c r="F53" s="290"/>
      <c r="G53" s="408"/>
      <c r="H53" s="290"/>
      <c r="I53" s="4"/>
      <c r="J53" s="5"/>
      <c r="K53" s="4"/>
      <c r="L53" s="5"/>
      <c r="M53" s="4"/>
      <c r="N53" s="5"/>
    </row>
    <row r="54" spans="1:14" ht="13.5" thickBot="1">
      <c r="A54" s="416"/>
      <c r="B54" s="144" t="s">
        <v>113</v>
      </c>
      <c r="C54" s="123"/>
      <c r="D54" s="22"/>
      <c r="E54" s="418"/>
      <c r="F54" s="303"/>
      <c r="G54" s="304"/>
      <c r="H54" s="303"/>
      <c r="I54" s="4"/>
      <c r="J54" s="5"/>
      <c r="K54" s="4"/>
      <c r="L54" s="5"/>
      <c r="M54" s="4"/>
      <c r="N54" s="5"/>
    </row>
    <row r="55" spans="1:14" ht="12.75">
      <c r="A55" s="321" t="s">
        <v>26</v>
      </c>
      <c r="B55" s="142" t="s">
        <v>95</v>
      </c>
      <c r="C55" s="111"/>
      <c r="D55" s="15"/>
      <c r="E55" s="409"/>
      <c r="F55" s="319"/>
      <c r="G55" s="299"/>
      <c r="H55" s="319"/>
      <c r="I55" s="14"/>
      <c r="J55" s="15"/>
      <c r="K55" s="14"/>
      <c r="L55" s="15"/>
      <c r="M55" s="14"/>
      <c r="N55" s="15"/>
    </row>
    <row r="56" spans="1:14" ht="15" customHeight="1">
      <c r="A56" s="468"/>
      <c r="B56" s="143" t="s">
        <v>96</v>
      </c>
      <c r="C56" s="111"/>
      <c r="D56" s="8"/>
      <c r="E56" s="410"/>
      <c r="F56" s="290"/>
      <c r="G56" s="408"/>
      <c r="H56" s="290"/>
      <c r="I56" s="14"/>
      <c r="J56" s="15"/>
      <c r="K56" s="14"/>
      <c r="L56" s="15"/>
      <c r="M56" s="14"/>
      <c r="N56" s="15"/>
    </row>
    <row r="57" spans="1:14" ht="15" customHeight="1">
      <c r="A57" s="468"/>
      <c r="B57" s="143" t="s">
        <v>114</v>
      </c>
      <c r="C57" s="111"/>
      <c r="D57" s="8"/>
      <c r="E57" s="410"/>
      <c r="F57" s="290"/>
      <c r="G57" s="408"/>
      <c r="H57" s="290"/>
      <c r="I57" s="14"/>
      <c r="J57" s="15"/>
      <c r="K57" s="14"/>
      <c r="L57" s="15"/>
      <c r="M57" s="14"/>
      <c r="N57" s="15"/>
    </row>
    <row r="58" spans="1:14" ht="13.5" thickBot="1">
      <c r="A58" s="322"/>
      <c r="B58" s="144" t="s">
        <v>113</v>
      </c>
      <c r="C58" s="124"/>
      <c r="D58" s="22"/>
      <c r="E58" s="295"/>
      <c r="F58" s="320"/>
      <c r="G58" s="300"/>
      <c r="H58" s="320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11" t="s">
        <v>32</v>
      </c>
      <c r="B60" s="311"/>
      <c r="C60" s="311"/>
      <c r="D60" s="312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11" t="s">
        <v>35</v>
      </c>
      <c r="C62" s="311"/>
      <c r="D62" s="311"/>
      <c r="E62" s="312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11" t="s">
        <v>34</v>
      </c>
      <c r="C63" s="311"/>
      <c r="D63" s="311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79">
    <mergeCell ref="G43:G46"/>
    <mergeCell ref="H47:H50"/>
    <mergeCell ref="A47:A50"/>
    <mergeCell ref="E47:E50"/>
    <mergeCell ref="F47:F50"/>
    <mergeCell ref="G47:G50"/>
    <mergeCell ref="H31:H34"/>
    <mergeCell ref="A31:A34"/>
    <mergeCell ref="E31:E34"/>
    <mergeCell ref="F31:F34"/>
    <mergeCell ref="G31:G34"/>
    <mergeCell ref="F23:F26"/>
    <mergeCell ref="E23:E26"/>
    <mergeCell ref="G11:G14"/>
    <mergeCell ref="H11:H14"/>
    <mergeCell ref="H15:H18"/>
    <mergeCell ref="G15:G18"/>
    <mergeCell ref="G19:G22"/>
    <mergeCell ref="H19:H22"/>
    <mergeCell ref="G23:G26"/>
    <mergeCell ref="H23:H26"/>
    <mergeCell ref="F11:F14"/>
    <mergeCell ref="E15:E18"/>
    <mergeCell ref="F15:F18"/>
    <mergeCell ref="E19:E22"/>
    <mergeCell ref="F19:F22"/>
    <mergeCell ref="B62:E62"/>
    <mergeCell ref="B63:D63"/>
    <mergeCell ref="A11:A14"/>
    <mergeCell ref="I9:J9"/>
    <mergeCell ref="E9:E10"/>
    <mergeCell ref="F9:F10"/>
    <mergeCell ref="G9:H9"/>
    <mergeCell ref="A15:A18"/>
    <mergeCell ref="A23:A26"/>
    <mergeCell ref="H27:H30"/>
    <mergeCell ref="M9:N9"/>
    <mergeCell ref="A60:D60"/>
    <mergeCell ref="A6:N7"/>
    <mergeCell ref="A8:A10"/>
    <mergeCell ref="B8:D8"/>
    <mergeCell ref="E8:F8"/>
    <mergeCell ref="G8:N8"/>
    <mergeCell ref="D9:D10"/>
    <mergeCell ref="A19:A22"/>
    <mergeCell ref="E11:E14"/>
    <mergeCell ref="I1:K1"/>
    <mergeCell ref="I2:K2"/>
    <mergeCell ref="I3:K3"/>
    <mergeCell ref="K9:L9"/>
    <mergeCell ref="A27:A30"/>
    <mergeCell ref="E27:E30"/>
    <mergeCell ref="F27:F30"/>
    <mergeCell ref="G27:G30"/>
    <mergeCell ref="H35:H38"/>
    <mergeCell ref="A35:A38"/>
    <mergeCell ref="E35:E38"/>
    <mergeCell ref="F35:F38"/>
    <mergeCell ref="G35:G38"/>
    <mergeCell ref="G51:G54"/>
    <mergeCell ref="A39:A42"/>
    <mergeCell ref="G39:G42"/>
    <mergeCell ref="H39:H42"/>
    <mergeCell ref="E39:E42"/>
    <mergeCell ref="F39:F42"/>
    <mergeCell ref="H43:H46"/>
    <mergeCell ref="A43:A46"/>
    <mergeCell ref="E43:E46"/>
    <mergeCell ref="F43:F46"/>
    <mergeCell ref="B9:C10"/>
    <mergeCell ref="H55:H58"/>
    <mergeCell ref="A55:A58"/>
    <mergeCell ref="E55:E58"/>
    <mergeCell ref="F55:F58"/>
    <mergeCell ref="G55:G58"/>
    <mergeCell ref="H51:H54"/>
    <mergeCell ref="A51:A54"/>
    <mergeCell ref="E51:E54"/>
    <mergeCell ref="F51:F54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D27" sqref="D2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28" t="s">
        <v>29</v>
      </c>
      <c r="J1" s="428"/>
      <c r="K1" s="42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432" t="s">
        <v>27</v>
      </c>
      <c r="H9" s="433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17"/>
      <c r="C10" s="318"/>
      <c r="D10" s="29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6" t="s">
        <v>103</v>
      </c>
      <c r="C11" s="117">
        <v>228</v>
      </c>
      <c r="D11" s="118">
        <f>5.37+2.599+0.093</f>
        <v>8.062000000000001</v>
      </c>
      <c r="E11" s="471">
        <v>2</v>
      </c>
      <c r="F11" s="310">
        <v>28.34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40"/>
      <c r="B12" s="84" t="s">
        <v>114</v>
      </c>
      <c r="C12" s="111">
        <v>17.25</v>
      </c>
      <c r="D12" s="125">
        <v>41.412</v>
      </c>
      <c r="E12" s="470"/>
      <c r="F12" s="303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6" t="s">
        <v>103</v>
      </c>
      <c r="C13" s="110">
        <v>69</v>
      </c>
      <c r="D13" s="118">
        <v>8.062</v>
      </c>
      <c r="E13" s="439">
        <v>2</v>
      </c>
      <c r="F13" s="419">
        <v>28.34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10">
        <v>17.25</v>
      </c>
      <c r="D14" s="125">
        <f>45.412</f>
        <v>45.412</v>
      </c>
      <c r="E14" s="470"/>
      <c r="F14" s="420"/>
      <c r="G14" s="11"/>
      <c r="H14" s="13"/>
      <c r="I14" s="4"/>
      <c r="J14" s="5"/>
      <c r="K14" s="4"/>
      <c r="L14" s="5"/>
      <c r="M14" s="4"/>
      <c r="N14" s="5"/>
    </row>
    <row r="15" spans="1:14" ht="15">
      <c r="A15" s="114" t="s">
        <v>18</v>
      </c>
      <c r="B15" s="116" t="s">
        <v>103</v>
      </c>
      <c r="C15" s="113">
        <v>120</v>
      </c>
      <c r="D15" s="118">
        <v>8.062</v>
      </c>
      <c r="E15" s="439">
        <v>4</v>
      </c>
      <c r="F15" s="319">
        <v>28.34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4"/>
      <c r="B16" s="84" t="s">
        <v>114</v>
      </c>
      <c r="C16" s="113">
        <v>17.25</v>
      </c>
      <c r="D16" s="125">
        <f>45.412</f>
        <v>45.412</v>
      </c>
      <c r="E16" s="470"/>
      <c r="F16" s="303"/>
      <c r="G16" s="4"/>
      <c r="H16" s="5"/>
      <c r="I16" s="4"/>
      <c r="J16" s="5"/>
      <c r="K16" s="4"/>
      <c r="L16" s="5"/>
      <c r="M16" s="4"/>
      <c r="N16" s="5"/>
    </row>
    <row r="17" spans="1:14" ht="15">
      <c r="A17" s="114" t="s">
        <v>19</v>
      </c>
      <c r="B17" s="116" t="s">
        <v>103</v>
      </c>
      <c r="C17" s="113">
        <v>71</v>
      </c>
      <c r="D17" s="118">
        <f>5.37*1.075+2.745*1.075+0.093*1.075</f>
        <v>8.8236</v>
      </c>
      <c r="E17" s="439">
        <v>3</v>
      </c>
      <c r="F17" s="319">
        <v>28.34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4"/>
      <c r="B18" s="84" t="s">
        <v>114</v>
      </c>
      <c r="C18" s="113">
        <v>17.25</v>
      </c>
      <c r="D18" s="125">
        <f>46.514*1.075</f>
        <v>50.00255</v>
      </c>
      <c r="E18" s="470"/>
      <c r="F18" s="303"/>
      <c r="G18" s="4"/>
      <c r="H18" s="5"/>
      <c r="I18" s="4"/>
      <c r="J18" s="5"/>
      <c r="K18" s="4"/>
      <c r="L18" s="5"/>
      <c r="M18" s="4"/>
      <c r="N18" s="5"/>
    </row>
    <row r="19" spans="1:14" ht="15">
      <c r="A19" s="114" t="s">
        <v>20</v>
      </c>
      <c r="B19" s="116" t="s">
        <v>103</v>
      </c>
      <c r="C19" s="113">
        <v>49</v>
      </c>
      <c r="D19" s="118">
        <f>5.37*1.075+2.745*1.075+0.093*1.075</f>
        <v>8.8236</v>
      </c>
      <c r="E19" s="439">
        <v>2</v>
      </c>
      <c r="F19" s="319">
        <v>28.34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4"/>
      <c r="B20" s="84" t="s">
        <v>114</v>
      </c>
      <c r="C20" s="113">
        <v>17.25</v>
      </c>
      <c r="D20" s="125">
        <f>46.514*1.075</f>
        <v>50.00255</v>
      </c>
      <c r="E20" s="470"/>
      <c r="F20" s="303"/>
      <c r="G20" s="4"/>
      <c r="H20" s="5"/>
      <c r="I20" s="4"/>
      <c r="J20" s="5"/>
      <c r="K20" s="4"/>
      <c r="L20" s="5"/>
      <c r="M20" s="4"/>
      <c r="N20" s="5"/>
    </row>
    <row r="21" spans="1:14" ht="15">
      <c r="A21" s="114" t="s">
        <v>21</v>
      </c>
      <c r="B21" s="116" t="s">
        <v>103</v>
      </c>
      <c r="C21" s="113">
        <v>55</v>
      </c>
      <c r="D21" s="118">
        <f>5.37*1.075+2.745*1.075+0.093*1.075</f>
        <v>8.8236</v>
      </c>
      <c r="E21" s="439">
        <v>3</v>
      </c>
      <c r="F21" s="319">
        <v>28.34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4"/>
      <c r="B22" s="84" t="s">
        <v>114</v>
      </c>
      <c r="C22" s="113">
        <v>17.25</v>
      </c>
      <c r="D22" s="125">
        <f>46.514*1.075</f>
        <v>50.00255</v>
      </c>
      <c r="E22" s="470"/>
      <c r="F22" s="303"/>
      <c r="G22" s="4"/>
      <c r="H22" s="5"/>
      <c r="I22" s="4"/>
      <c r="J22" s="5"/>
      <c r="K22" s="4"/>
      <c r="L22" s="5"/>
      <c r="M22" s="4"/>
      <c r="N22" s="5"/>
    </row>
    <row r="23" spans="1:14" ht="15">
      <c r="A23" s="114" t="s">
        <v>70</v>
      </c>
      <c r="B23" s="116" t="s">
        <v>103</v>
      </c>
      <c r="C23" s="113">
        <v>0</v>
      </c>
      <c r="D23" s="118">
        <f>5.37*1.075+2.745*1.075+0.093*1.075</f>
        <v>8.8236</v>
      </c>
      <c r="E23" s="439">
        <v>0</v>
      </c>
      <c r="F23" s="319">
        <v>28.34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4"/>
      <c r="B24" s="84" t="s">
        <v>114</v>
      </c>
      <c r="C24" s="113">
        <v>17.25</v>
      </c>
      <c r="D24" s="125">
        <f>46.514*1.075</f>
        <v>50.00255</v>
      </c>
      <c r="E24" s="470"/>
      <c r="F24" s="303"/>
      <c r="G24" s="4"/>
      <c r="H24" s="5"/>
      <c r="I24" s="4"/>
      <c r="J24" s="5"/>
      <c r="K24" s="4"/>
      <c r="L24" s="5"/>
      <c r="M24" s="4"/>
      <c r="N24" s="5"/>
    </row>
    <row r="25" spans="1:14" ht="15">
      <c r="A25" s="114" t="s">
        <v>22</v>
      </c>
      <c r="B25" s="116" t="s">
        <v>103</v>
      </c>
      <c r="C25" s="113">
        <v>130</v>
      </c>
      <c r="D25" s="118">
        <f>7.55524+2.745+0.093</f>
        <v>10.39324</v>
      </c>
      <c r="E25" s="439">
        <v>0</v>
      </c>
      <c r="F25" s="319">
        <v>28.34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4"/>
      <c r="B26" s="84" t="s">
        <v>114</v>
      </c>
      <c r="C26" s="113">
        <v>17.25</v>
      </c>
      <c r="D26" s="125">
        <v>46.514</v>
      </c>
      <c r="E26" s="470"/>
      <c r="F26" s="303"/>
      <c r="G26" s="4"/>
      <c r="H26" s="5"/>
      <c r="I26" s="4"/>
      <c r="J26" s="5"/>
      <c r="K26" s="4"/>
      <c r="L26" s="5"/>
      <c r="M26" s="4"/>
      <c r="N26" s="5"/>
    </row>
    <row r="27" spans="1:14" ht="15">
      <c r="A27" s="114" t="s">
        <v>23</v>
      </c>
      <c r="B27" s="116" t="s">
        <v>103</v>
      </c>
      <c r="C27" s="113"/>
      <c r="D27" s="120"/>
      <c r="E27" s="115"/>
      <c r="F27" s="5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4"/>
      <c r="B28" s="84" t="s">
        <v>114</v>
      </c>
      <c r="C28" s="113"/>
      <c r="D28" s="120"/>
      <c r="E28" s="115"/>
      <c r="F28" s="5"/>
      <c r="G28" s="4"/>
      <c r="H28" s="5"/>
      <c r="I28" s="4"/>
      <c r="J28" s="5"/>
      <c r="K28" s="4"/>
      <c r="L28" s="5"/>
      <c r="M28" s="4"/>
      <c r="N28" s="5"/>
    </row>
    <row r="29" spans="1:14" ht="15">
      <c r="A29" s="114" t="s">
        <v>24</v>
      </c>
      <c r="B29" s="116" t="s">
        <v>103</v>
      </c>
      <c r="C29" s="113"/>
      <c r="D29" s="120"/>
      <c r="E29" s="115"/>
      <c r="F29" s="5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4"/>
      <c r="B30" s="84" t="s">
        <v>114</v>
      </c>
      <c r="C30" s="113"/>
      <c r="D30" s="120"/>
      <c r="E30" s="115"/>
      <c r="F30" s="5"/>
      <c r="G30" s="4"/>
      <c r="H30" s="5"/>
      <c r="I30" s="4"/>
      <c r="J30" s="5"/>
      <c r="K30" s="4"/>
      <c r="L30" s="5"/>
      <c r="M30" s="4"/>
      <c r="N30" s="5"/>
    </row>
    <row r="31" spans="1:14" ht="15">
      <c r="A31" s="114" t="s">
        <v>25</v>
      </c>
      <c r="B31" s="116" t="s">
        <v>103</v>
      </c>
      <c r="C31" s="113"/>
      <c r="D31" s="120"/>
      <c r="E31" s="115"/>
      <c r="F31" s="5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10"/>
      <c r="D32" s="119"/>
      <c r="E32" s="76"/>
      <c r="F32" s="15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6" t="s">
        <v>103</v>
      </c>
      <c r="C33" s="110"/>
      <c r="D33" s="119"/>
      <c r="E33" s="76"/>
      <c r="F33" s="15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98"/>
      <c r="B34" s="199" t="s">
        <v>114</v>
      </c>
      <c r="C34" s="200"/>
      <c r="D34" s="201"/>
      <c r="E34" s="202"/>
      <c r="F34" s="197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1"/>
      <c r="B36" s="311"/>
      <c r="C36" s="311"/>
      <c r="D36" s="31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1"/>
      <c r="C38" s="311"/>
      <c r="D38" s="311"/>
      <c r="E38" s="31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1"/>
      <c r="C39" s="311"/>
      <c r="D39" s="31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35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E17:E18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F23:F24"/>
    <mergeCell ref="B38:E38"/>
    <mergeCell ref="B39:D39"/>
    <mergeCell ref="A36:D36"/>
    <mergeCell ref="E23:E24"/>
    <mergeCell ref="E25:E26"/>
    <mergeCell ref="F25:F26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7">
      <selection activeCell="D35" sqref="D35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28" t="s">
        <v>29</v>
      </c>
      <c r="J1" s="428"/>
      <c r="K1" s="428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432" t="s">
        <v>27</v>
      </c>
      <c r="H9" s="433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61" t="s">
        <v>95</v>
      </c>
      <c r="C11" s="87">
        <v>918</v>
      </c>
      <c r="D11" s="6">
        <f>6.04+2.971+0.093</f>
        <v>9.104</v>
      </c>
      <c r="E11" s="294">
        <v>10</v>
      </c>
      <c r="F11" s="31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05"/>
      <c r="B12" s="65" t="s">
        <v>96</v>
      </c>
      <c r="C12" s="111">
        <v>160</v>
      </c>
      <c r="D12" s="8">
        <f>4.03+0.743+0.093</f>
        <v>4.8660000000000005</v>
      </c>
      <c r="E12" s="410"/>
      <c r="F12" s="290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05"/>
      <c r="B13" s="65" t="s">
        <v>114</v>
      </c>
      <c r="C13" s="111">
        <v>17.25</v>
      </c>
      <c r="D13" s="8">
        <v>45.412</v>
      </c>
      <c r="E13" s="410"/>
      <c r="F13" s="290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04" t="s">
        <v>17</v>
      </c>
      <c r="B14" s="61" t="s">
        <v>95</v>
      </c>
      <c r="C14" s="110">
        <v>615</v>
      </c>
      <c r="D14" s="6">
        <f>6.04+2.971+0.093</f>
        <v>9.104</v>
      </c>
      <c r="E14" s="409">
        <v>21</v>
      </c>
      <c r="F14" s="319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05"/>
      <c r="B15" s="65" t="s">
        <v>96</v>
      </c>
      <c r="C15" s="111">
        <v>138</v>
      </c>
      <c r="D15" s="8">
        <f>4.03+0.743+0.093</f>
        <v>4.8660000000000005</v>
      </c>
      <c r="E15" s="410"/>
      <c r="F15" s="290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05"/>
      <c r="B16" s="65" t="s">
        <v>114</v>
      </c>
      <c r="C16" s="111">
        <v>17.25</v>
      </c>
      <c r="D16" s="8">
        <v>45.412</v>
      </c>
      <c r="E16" s="410"/>
      <c r="F16" s="290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04" t="s">
        <v>18</v>
      </c>
      <c r="B17" s="61" t="s">
        <v>95</v>
      </c>
      <c r="C17" s="221">
        <v>1084</v>
      </c>
      <c r="D17" s="6">
        <f>6.04+2.971+0.093</f>
        <v>9.104</v>
      </c>
      <c r="E17" s="409">
        <v>15</v>
      </c>
      <c r="F17" s="319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05"/>
      <c r="B18" s="65" t="s">
        <v>96</v>
      </c>
      <c r="C18" s="111">
        <v>141</v>
      </c>
      <c r="D18" s="8">
        <f>4.03+0.743+0.093</f>
        <v>4.8660000000000005</v>
      </c>
      <c r="E18" s="410"/>
      <c r="F18" s="290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05"/>
      <c r="B19" s="65" t="s">
        <v>114</v>
      </c>
      <c r="C19" s="111">
        <v>17.25</v>
      </c>
      <c r="D19" s="8">
        <v>45.412</v>
      </c>
      <c r="E19" s="410"/>
      <c r="F19" s="290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04" t="s">
        <v>19</v>
      </c>
      <c r="B20" s="61" t="s">
        <v>95</v>
      </c>
      <c r="C20" s="110">
        <v>329</v>
      </c>
      <c r="D20" s="240">
        <f>(6.04+3.138+0.093)*1.075</f>
        <v>9.966325000000001</v>
      </c>
      <c r="E20" s="409">
        <v>3</v>
      </c>
      <c r="F20" s="319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5"/>
      <c r="B21" s="65" t="s">
        <v>96</v>
      </c>
      <c r="C21" s="111">
        <v>125</v>
      </c>
      <c r="D21" s="241">
        <f>(4.03+0.784+0.093)*1.075</f>
        <v>5.275024999999999</v>
      </c>
      <c r="E21" s="410"/>
      <c r="F21" s="290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05"/>
      <c r="B22" s="65" t="s">
        <v>114</v>
      </c>
      <c r="C22" s="111">
        <v>17.25</v>
      </c>
      <c r="D22" s="241">
        <f>46.514*1.075</f>
        <v>50.00255</v>
      </c>
      <c r="E22" s="410"/>
      <c r="F22" s="290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04" t="s">
        <v>20</v>
      </c>
      <c r="B23" s="61" t="s">
        <v>95</v>
      </c>
      <c r="C23" s="110">
        <v>465</v>
      </c>
      <c r="D23" s="240">
        <f>(6.04+3.138+0.093)*1.075</f>
        <v>9.966325000000001</v>
      </c>
      <c r="E23" s="409">
        <v>5</v>
      </c>
      <c r="F23" s="319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05"/>
      <c r="B24" s="65" t="s">
        <v>96</v>
      </c>
      <c r="C24" s="111">
        <v>143</v>
      </c>
      <c r="D24" s="241">
        <f>(4.03+0.784+0.093)*1.075</f>
        <v>5.275024999999999</v>
      </c>
      <c r="E24" s="410"/>
      <c r="F24" s="290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05"/>
      <c r="B25" s="65" t="s">
        <v>114</v>
      </c>
      <c r="C25" s="111">
        <v>17.25</v>
      </c>
      <c r="D25" s="241">
        <f>46.514*1.075</f>
        <v>50.00255</v>
      </c>
      <c r="E25" s="410"/>
      <c r="F25" s="290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04" t="s">
        <v>69</v>
      </c>
      <c r="B26" s="61" t="s">
        <v>95</v>
      </c>
      <c r="C26" s="110">
        <v>0</v>
      </c>
      <c r="D26" s="240">
        <f>(6.04+3.138+0.093)*1.075</f>
        <v>9.966325000000001</v>
      </c>
      <c r="E26" s="409">
        <v>3</v>
      </c>
      <c r="F26" s="319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05"/>
      <c r="B27" s="65" t="s">
        <v>96</v>
      </c>
      <c r="C27" s="111">
        <v>0</v>
      </c>
      <c r="D27" s="241">
        <f>(4.03+0.784+0.093)*1.075</f>
        <v>5.275024999999999</v>
      </c>
      <c r="E27" s="410"/>
      <c r="F27" s="290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05"/>
      <c r="B28" s="65" t="s">
        <v>114</v>
      </c>
      <c r="C28" s="111">
        <v>17.25</v>
      </c>
      <c r="D28" s="241">
        <f>46.514*1.075</f>
        <v>50.00255</v>
      </c>
      <c r="E28" s="410"/>
      <c r="F28" s="290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04" t="s">
        <v>70</v>
      </c>
      <c r="B29" s="61" t="s">
        <v>95</v>
      </c>
      <c r="C29" s="110">
        <v>0</v>
      </c>
      <c r="D29" s="240">
        <f>(6.04+3.138+0.093)*1.075</f>
        <v>9.966325000000001</v>
      </c>
      <c r="E29" s="409">
        <v>0</v>
      </c>
      <c r="F29" s="319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05"/>
      <c r="B30" s="65" t="s">
        <v>96</v>
      </c>
      <c r="C30" s="111">
        <v>0</v>
      </c>
      <c r="D30" s="241">
        <f>(4.03+0.784+0.093)*1.075</f>
        <v>5.275024999999999</v>
      </c>
      <c r="E30" s="410"/>
      <c r="F30" s="290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05"/>
      <c r="B31" s="65" t="s">
        <v>114</v>
      </c>
      <c r="C31" s="111">
        <v>17.25</v>
      </c>
      <c r="D31" s="241">
        <f>46.514*1.075</f>
        <v>50.00255</v>
      </c>
      <c r="E31" s="410"/>
      <c r="F31" s="290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04" t="s">
        <v>22</v>
      </c>
      <c r="B32" s="61" t="s">
        <v>95</v>
      </c>
      <c r="C32" s="110">
        <v>220</v>
      </c>
      <c r="D32" s="240">
        <f>7.55524+3.138+0.093</f>
        <v>10.78624</v>
      </c>
      <c r="E32" s="409">
        <v>0</v>
      </c>
      <c r="F32" s="319">
        <v>28.34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05"/>
      <c r="B33" s="65" t="s">
        <v>96</v>
      </c>
      <c r="C33" s="111">
        <v>341</v>
      </c>
      <c r="D33" s="241">
        <f>7.55524+0.784+0.093</f>
        <v>8.43224</v>
      </c>
      <c r="E33" s="410"/>
      <c r="F33" s="290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05"/>
      <c r="B34" s="65" t="s">
        <v>114</v>
      </c>
      <c r="C34" s="111">
        <v>17.25</v>
      </c>
      <c r="D34" s="241">
        <v>46.514</v>
      </c>
      <c r="E34" s="410"/>
      <c r="F34" s="290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73" t="s">
        <v>23</v>
      </c>
      <c r="B35" s="203" t="s">
        <v>95</v>
      </c>
      <c r="C35" s="117"/>
      <c r="D35" s="184"/>
      <c r="E35" s="476"/>
      <c r="F35" s="472"/>
      <c r="G35" s="115"/>
      <c r="H35" s="5"/>
      <c r="I35" s="4"/>
      <c r="J35" s="5"/>
      <c r="K35" s="4"/>
      <c r="L35" s="5"/>
      <c r="M35" s="4"/>
      <c r="N35" s="5"/>
    </row>
    <row r="36" spans="1:14" ht="15" customHeight="1">
      <c r="A36" s="474"/>
      <c r="B36" s="65" t="s">
        <v>96</v>
      </c>
      <c r="C36" s="111"/>
      <c r="D36" s="8"/>
      <c r="E36" s="410"/>
      <c r="F36" s="443"/>
      <c r="G36" s="115"/>
      <c r="H36" s="5"/>
      <c r="I36" s="4"/>
      <c r="J36" s="5"/>
      <c r="K36" s="4"/>
      <c r="L36" s="5"/>
      <c r="M36" s="4"/>
      <c r="N36" s="5"/>
    </row>
    <row r="37" spans="1:14" ht="15" customHeight="1" thickBot="1">
      <c r="A37" s="475"/>
      <c r="B37" s="204" t="s">
        <v>114</v>
      </c>
      <c r="C37" s="127"/>
      <c r="D37" s="186"/>
      <c r="E37" s="477"/>
      <c r="F37" s="444"/>
      <c r="G37" s="115"/>
      <c r="H37" s="5"/>
      <c r="I37" s="4"/>
      <c r="J37" s="5"/>
      <c r="K37" s="4"/>
      <c r="L37" s="5"/>
      <c r="M37" s="4"/>
      <c r="N37" s="5"/>
    </row>
    <row r="38" spans="1:14" ht="12.75">
      <c r="A38" s="405" t="s">
        <v>24</v>
      </c>
      <c r="B38" s="65" t="s">
        <v>95</v>
      </c>
      <c r="C38" s="111"/>
      <c r="D38" s="8"/>
      <c r="E38" s="410"/>
      <c r="F38" s="290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05"/>
      <c r="B39" s="65" t="s">
        <v>96</v>
      </c>
      <c r="C39" s="111"/>
      <c r="D39" s="8"/>
      <c r="E39" s="410"/>
      <c r="F39" s="290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05"/>
      <c r="B40" s="65" t="s">
        <v>114</v>
      </c>
      <c r="C40" s="111"/>
      <c r="D40" s="8"/>
      <c r="E40" s="410"/>
      <c r="F40" s="290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04" t="s">
        <v>25</v>
      </c>
      <c r="B41" s="61" t="s">
        <v>95</v>
      </c>
      <c r="C41" s="110"/>
      <c r="D41" s="15"/>
      <c r="E41" s="409"/>
      <c r="F41" s="319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05"/>
      <c r="B42" s="65" t="s">
        <v>96</v>
      </c>
      <c r="C42" s="111"/>
      <c r="D42" s="8"/>
      <c r="E42" s="410"/>
      <c r="F42" s="290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05"/>
      <c r="B43" s="65" t="s">
        <v>114</v>
      </c>
      <c r="C43" s="111"/>
      <c r="D43" s="8"/>
      <c r="E43" s="410"/>
      <c r="F43" s="290"/>
      <c r="G43" s="4"/>
      <c r="H43" s="5"/>
      <c r="I43" s="4"/>
      <c r="J43" s="5"/>
      <c r="K43" s="4"/>
      <c r="L43" s="5"/>
      <c r="M43" s="4"/>
      <c r="N43" s="5"/>
    </row>
    <row r="44" spans="1:14" ht="12.75">
      <c r="A44" s="397" t="s">
        <v>26</v>
      </c>
      <c r="B44" s="183" t="s">
        <v>95</v>
      </c>
      <c r="C44" s="117"/>
      <c r="D44" s="77"/>
      <c r="E44" s="421"/>
      <c r="F44" s="472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398"/>
      <c r="B45" s="173" t="s">
        <v>96</v>
      </c>
      <c r="C45" s="111"/>
      <c r="D45" s="78"/>
      <c r="E45" s="318"/>
      <c r="F45" s="443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399"/>
      <c r="B46" s="185" t="s">
        <v>114</v>
      </c>
      <c r="C46" s="127"/>
      <c r="D46" s="155"/>
      <c r="E46" s="422"/>
      <c r="F46" s="393"/>
      <c r="G46" s="136"/>
      <c r="H46" s="136"/>
      <c r="I46" s="136"/>
      <c r="J46" s="136"/>
      <c r="K46" s="136"/>
      <c r="L46" s="136"/>
      <c r="M46" s="136"/>
      <c r="N46" s="136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11" t="s">
        <v>32</v>
      </c>
      <c r="B48" s="311"/>
      <c r="C48" s="311"/>
      <c r="D48" s="31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20">
      <selection activeCell="C16" sqref="C16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5" customHeight="1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5" customHeight="1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5" customHeight="1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432" t="s">
        <v>27</v>
      </c>
      <c r="H9" s="433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customHeight="1" thickBot="1">
      <c r="A10" s="293"/>
      <c r="B10" s="481"/>
      <c r="C10" s="302"/>
      <c r="D10" s="290"/>
      <c r="E10" s="295"/>
      <c r="F10" s="320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09" t="s">
        <v>16</v>
      </c>
      <c r="B11" s="136" t="s">
        <v>101</v>
      </c>
      <c r="C11" s="148">
        <v>3362</v>
      </c>
      <c r="D11" s="136">
        <f>6.04+2.971+0.093</f>
        <v>9.104</v>
      </c>
      <c r="E11" s="88"/>
      <c r="F11" s="6"/>
      <c r="G11" s="9"/>
      <c r="H11" s="146"/>
      <c r="I11" s="435"/>
      <c r="J11" s="435"/>
      <c r="K11" s="136"/>
      <c r="L11" s="136"/>
      <c r="M11" s="136"/>
      <c r="N11" s="136"/>
    </row>
    <row r="12" spans="1:14" ht="15" customHeight="1">
      <c r="A12" s="468"/>
      <c r="B12" s="137" t="s">
        <v>116</v>
      </c>
      <c r="C12" s="137">
        <v>7</v>
      </c>
      <c r="D12" s="137">
        <f>4.03+0.743+0.093</f>
        <v>4.8660000000000005</v>
      </c>
      <c r="E12" s="85"/>
      <c r="F12" s="8"/>
      <c r="G12" s="12"/>
      <c r="H12" s="145"/>
      <c r="I12" s="436"/>
      <c r="J12" s="436"/>
      <c r="K12" s="136"/>
      <c r="L12" s="136"/>
      <c r="M12" s="136"/>
      <c r="N12" s="136"/>
    </row>
    <row r="13" spans="1:14" ht="15" customHeight="1">
      <c r="A13" s="301"/>
      <c r="B13" s="137" t="s">
        <v>112</v>
      </c>
      <c r="C13" s="137">
        <f>17.25*2</f>
        <v>34.5</v>
      </c>
      <c r="D13" s="137">
        <v>45.412</v>
      </c>
      <c r="E13" s="86"/>
      <c r="F13" s="22"/>
      <c r="G13" s="12"/>
      <c r="H13" s="145"/>
      <c r="I13" s="437"/>
      <c r="J13" s="437"/>
      <c r="K13" s="136"/>
      <c r="L13" s="136"/>
      <c r="M13" s="136"/>
      <c r="N13" s="136"/>
    </row>
    <row r="14" spans="1:14" ht="15" customHeight="1">
      <c r="A14" s="321" t="s">
        <v>17</v>
      </c>
      <c r="B14" s="136" t="s">
        <v>101</v>
      </c>
      <c r="C14" s="136">
        <v>213</v>
      </c>
      <c r="D14" s="136">
        <f>6.04+2.971+0.093</f>
        <v>9.104</v>
      </c>
      <c r="E14" s="85"/>
      <c r="F14" s="8"/>
      <c r="G14" s="12"/>
      <c r="H14" s="145"/>
      <c r="I14" s="435">
        <v>1506</v>
      </c>
      <c r="J14" s="435">
        <f>106.8*1.2</f>
        <v>128.16</v>
      </c>
      <c r="K14" s="136"/>
      <c r="L14" s="136"/>
      <c r="M14" s="136"/>
      <c r="N14" s="136"/>
    </row>
    <row r="15" spans="1:14" ht="15" customHeight="1">
      <c r="A15" s="468"/>
      <c r="B15" s="136" t="s">
        <v>102</v>
      </c>
      <c r="C15" s="136">
        <v>2</v>
      </c>
      <c r="D15" s="137">
        <f>4.03+0.743+0.093</f>
        <v>4.8660000000000005</v>
      </c>
      <c r="E15" s="85"/>
      <c r="F15" s="8"/>
      <c r="G15" s="12"/>
      <c r="H15" s="145"/>
      <c r="I15" s="436"/>
      <c r="J15" s="436"/>
      <c r="K15" s="136"/>
      <c r="L15" s="136"/>
      <c r="M15" s="136"/>
      <c r="N15" s="136"/>
    </row>
    <row r="16" spans="1:14" ht="15" customHeight="1">
      <c r="A16" s="301"/>
      <c r="B16" s="136" t="s">
        <v>114</v>
      </c>
      <c r="C16" s="136">
        <v>34.5</v>
      </c>
      <c r="D16" s="137">
        <v>45.412</v>
      </c>
      <c r="E16" s="76"/>
      <c r="F16" s="16"/>
      <c r="G16" s="11"/>
      <c r="H16" s="147"/>
      <c r="I16" s="437"/>
      <c r="J16" s="437"/>
      <c r="K16" s="115"/>
      <c r="L16" s="5"/>
      <c r="M16" s="4"/>
      <c r="N16" s="5"/>
    </row>
    <row r="17" spans="1:14" ht="15" customHeight="1">
      <c r="A17" s="321" t="s">
        <v>18</v>
      </c>
      <c r="B17" s="136" t="s">
        <v>101</v>
      </c>
      <c r="C17" s="148">
        <v>3799</v>
      </c>
      <c r="D17" s="136">
        <f>6.04+2.971+0.093</f>
        <v>9.104</v>
      </c>
      <c r="E17" s="76"/>
      <c r="F17" s="16"/>
      <c r="G17" s="11"/>
      <c r="H17" s="13"/>
      <c r="I17" s="409"/>
      <c r="J17" s="319"/>
      <c r="K17" s="4"/>
      <c r="L17" s="5"/>
      <c r="M17" s="4"/>
      <c r="N17" s="5"/>
    </row>
    <row r="18" spans="1:14" ht="15" customHeight="1">
      <c r="A18" s="468"/>
      <c r="B18" s="137" t="s">
        <v>102</v>
      </c>
      <c r="C18" s="136">
        <v>42</v>
      </c>
      <c r="D18" s="137">
        <f>4.03+0.743+0.093</f>
        <v>4.8660000000000005</v>
      </c>
      <c r="E18" s="76"/>
      <c r="F18" s="16"/>
      <c r="G18" s="11"/>
      <c r="H18" s="13"/>
      <c r="I18" s="410"/>
      <c r="J18" s="290"/>
      <c r="K18" s="4"/>
      <c r="L18" s="5"/>
      <c r="M18" s="4"/>
      <c r="N18" s="5"/>
    </row>
    <row r="19" spans="1:14" ht="15" customHeight="1">
      <c r="A19" s="468"/>
      <c r="B19" s="136" t="s">
        <v>114</v>
      </c>
      <c r="C19" s="136">
        <v>34.5</v>
      </c>
      <c r="D19" s="137">
        <v>45.412</v>
      </c>
      <c r="E19" s="76"/>
      <c r="F19" s="16"/>
      <c r="G19" s="11"/>
      <c r="H19" s="13"/>
      <c r="I19" s="418"/>
      <c r="J19" s="303"/>
      <c r="K19" s="4"/>
      <c r="L19" s="5"/>
      <c r="M19" s="4"/>
      <c r="N19" s="5"/>
    </row>
    <row r="20" spans="1:14" ht="15" customHeight="1">
      <c r="A20" s="478" t="s">
        <v>19</v>
      </c>
      <c r="B20" s="136" t="s">
        <v>101</v>
      </c>
      <c r="C20" s="113">
        <f>403+36</f>
        <v>439</v>
      </c>
      <c r="D20" s="235">
        <f>(6.04+3.138+0.093)*1.075</f>
        <v>9.966325000000001</v>
      </c>
      <c r="E20" s="115"/>
      <c r="F20" s="5"/>
      <c r="G20" s="4"/>
      <c r="H20" s="5"/>
      <c r="I20" s="409"/>
      <c r="J20" s="319"/>
      <c r="K20" s="4"/>
      <c r="L20" s="5"/>
      <c r="M20" s="4"/>
      <c r="N20" s="5"/>
    </row>
    <row r="21" spans="1:14" ht="15" customHeight="1">
      <c r="A21" s="479"/>
      <c r="B21" s="137" t="s">
        <v>102</v>
      </c>
      <c r="C21" s="113">
        <f>0+6</f>
        <v>6</v>
      </c>
      <c r="D21" s="235">
        <f>(4.03+0.784+0.093)*1.075</f>
        <v>5.275024999999999</v>
      </c>
      <c r="E21" s="115"/>
      <c r="F21" s="5"/>
      <c r="G21" s="4"/>
      <c r="H21" s="5"/>
      <c r="I21" s="410"/>
      <c r="J21" s="290"/>
      <c r="K21" s="4"/>
      <c r="L21" s="5"/>
      <c r="M21" s="4"/>
      <c r="N21" s="5"/>
    </row>
    <row r="22" spans="1:14" ht="15" customHeight="1">
      <c r="A22" s="480"/>
      <c r="B22" s="136" t="s">
        <v>114</v>
      </c>
      <c r="C22" s="113">
        <v>34.5</v>
      </c>
      <c r="D22" s="235">
        <f>46.514*1.075</f>
        <v>50.00255</v>
      </c>
      <c r="E22" s="115"/>
      <c r="F22" s="5"/>
      <c r="G22" s="4"/>
      <c r="H22" s="5"/>
      <c r="I22" s="418"/>
      <c r="J22" s="303"/>
      <c r="K22" s="4"/>
      <c r="L22" s="5"/>
      <c r="M22" s="4"/>
      <c r="N22" s="5"/>
    </row>
    <row r="23" spans="1:14" ht="15" customHeight="1">
      <c r="A23" s="478" t="s">
        <v>20</v>
      </c>
      <c r="B23" s="136" t="s">
        <v>101</v>
      </c>
      <c r="C23" s="113">
        <f>948+195</f>
        <v>1143</v>
      </c>
      <c r="D23" s="235">
        <f>(6.04+3.138+0.093)*1.075</f>
        <v>9.966325000000001</v>
      </c>
      <c r="E23" s="115"/>
      <c r="F23" s="5"/>
      <c r="G23" s="4"/>
      <c r="H23" s="5"/>
      <c r="I23" s="409"/>
      <c r="J23" s="319"/>
      <c r="K23" s="4"/>
      <c r="L23" s="5"/>
      <c r="M23" s="4"/>
      <c r="N23" s="5"/>
    </row>
    <row r="24" spans="1:14" ht="15" customHeight="1">
      <c r="A24" s="479"/>
      <c r="B24" s="137" t="s">
        <v>102</v>
      </c>
      <c r="C24" s="113">
        <v>0</v>
      </c>
      <c r="D24" s="235">
        <f>(4.03+0.784+0.093)*1.075</f>
        <v>5.275024999999999</v>
      </c>
      <c r="E24" s="115"/>
      <c r="F24" s="5"/>
      <c r="G24" s="4"/>
      <c r="H24" s="5"/>
      <c r="I24" s="410"/>
      <c r="J24" s="290"/>
      <c r="K24" s="4"/>
      <c r="L24" s="5"/>
      <c r="M24" s="4"/>
      <c r="N24" s="5"/>
    </row>
    <row r="25" spans="1:14" ht="15" customHeight="1">
      <c r="A25" s="480"/>
      <c r="B25" s="136" t="s">
        <v>114</v>
      </c>
      <c r="C25" s="113">
        <v>34.5</v>
      </c>
      <c r="D25" s="235">
        <f>46.514*1.075</f>
        <v>50.00255</v>
      </c>
      <c r="E25" s="115"/>
      <c r="F25" s="5"/>
      <c r="G25" s="4"/>
      <c r="H25" s="5"/>
      <c r="I25" s="418"/>
      <c r="J25" s="303"/>
      <c r="K25" s="4"/>
      <c r="L25" s="5"/>
      <c r="M25" s="4"/>
      <c r="N25" s="5"/>
    </row>
    <row r="26" spans="1:14" ht="15" customHeight="1">
      <c r="A26" s="478" t="s">
        <v>21</v>
      </c>
      <c r="B26" s="136" t="s">
        <v>101</v>
      </c>
      <c r="C26" s="113">
        <f>193+64</f>
        <v>257</v>
      </c>
      <c r="D26" s="235">
        <f>(6.04+3.138+0.093)*1.075</f>
        <v>9.966325000000001</v>
      </c>
      <c r="E26" s="115"/>
      <c r="F26" s="5"/>
      <c r="G26" s="4"/>
      <c r="H26" s="5"/>
      <c r="I26" s="409"/>
      <c r="J26" s="319"/>
      <c r="K26" s="4"/>
      <c r="L26" s="5"/>
      <c r="M26" s="4"/>
      <c r="N26" s="5"/>
    </row>
    <row r="27" spans="1:14" ht="15" customHeight="1">
      <c r="A27" s="479"/>
      <c r="B27" s="137" t="s">
        <v>102</v>
      </c>
      <c r="C27" s="113">
        <f>8</f>
        <v>8</v>
      </c>
      <c r="D27" s="235">
        <f>(4.03+0.784+0.093)*1.075</f>
        <v>5.275024999999999</v>
      </c>
      <c r="E27" s="115"/>
      <c r="F27" s="5"/>
      <c r="G27" s="4"/>
      <c r="H27" s="5"/>
      <c r="I27" s="410"/>
      <c r="J27" s="290"/>
      <c r="K27" s="4"/>
      <c r="L27" s="5"/>
      <c r="M27" s="4"/>
      <c r="N27" s="5"/>
    </row>
    <row r="28" spans="1:14" ht="15" customHeight="1">
      <c r="A28" s="480"/>
      <c r="B28" s="136" t="s">
        <v>114</v>
      </c>
      <c r="C28" s="113">
        <f>17.25*2</f>
        <v>34.5</v>
      </c>
      <c r="D28" s="235">
        <f>46.514*1.075</f>
        <v>50.00255</v>
      </c>
      <c r="E28" s="115"/>
      <c r="F28" s="5"/>
      <c r="G28" s="4"/>
      <c r="H28" s="5"/>
      <c r="I28" s="418"/>
      <c r="J28" s="303"/>
      <c r="K28" s="4"/>
      <c r="L28" s="5"/>
      <c r="M28" s="4"/>
      <c r="N28" s="5"/>
    </row>
    <row r="29" spans="1:14" ht="15" customHeight="1">
      <c r="A29" s="478" t="s">
        <v>70</v>
      </c>
      <c r="B29" s="136" t="s">
        <v>101</v>
      </c>
      <c r="C29" s="113">
        <v>0</v>
      </c>
      <c r="D29" s="235">
        <f>(6.04+3.138+0.093)*1.075</f>
        <v>9.966325000000001</v>
      </c>
      <c r="E29" s="115"/>
      <c r="F29" s="5"/>
      <c r="G29" s="4"/>
      <c r="H29" s="5"/>
      <c r="I29" s="409"/>
      <c r="J29" s="319"/>
      <c r="K29" s="4"/>
      <c r="L29" s="5"/>
      <c r="M29" s="4"/>
      <c r="N29" s="5"/>
    </row>
    <row r="30" spans="1:14" ht="15" customHeight="1">
      <c r="A30" s="479"/>
      <c r="B30" s="137" t="s">
        <v>102</v>
      </c>
      <c r="C30" s="113">
        <v>0</v>
      </c>
      <c r="D30" s="235">
        <f>(4.03+0.784+0.093)*1.075</f>
        <v>5.275024999999999</v>
      </c>
      <c r="E30" s="115"/>
      <c r="F30" s="5"/>
      <c r="G30" s="4"/>
      <c r="H30" s="5"/>
      <c r="I30" s="410"/>
      <c r="J30" s="290"/>
      <c r="K30" s="4"/>
      <c r="L30" s="5"/>
      <c r="M30" s="4"/>
      <c r="N30" s="5"/>
    </row>
    <row r="31" spans="1:14" ht="15" customHeight="1">
      <c r="A31" s="480"/>
      <c r="B31" s="136" t="s">
        <v>114</v>
      </c>
      <c r="C31" s="113">
        <v>34.5</v>
      </c>
      <c r="D31" s="235">
        <f>46.514*1.075</f>
        <v>50.00255</v>
      </c>
      <c r="E31" s="115"/>
      <c r="F31" s="5"/>
      <c r="G31" s="4"/>
      <c r="H31" s="5"/>
      <c r="I31" s="418"/>
      <c r="J31" s="303"/>
      <c r="K31" s="4"/>
      <c r="L31" s="5"/>
      <c r="M31" s="4"/>
      <c r="N31" s="5"/>
    </row>
    <row r="32" spans="1:14" ht="15" customHeight="1">
      <c r="A32" s="478" t="s">
        <v>22</v>
      </c>
      <c r="B32" s="136" t="s">
        <v>101</v>
      </c>
      <c r="C32" s="246">
        <f>65+77</f>
        <v>142</v>
      </c>
      <c r="D32" s="235">
        <f>7.55524+3.138+0.093</f>
        <v>10.78624</v>
      </c>
      <c r="E32" s="115"/>
      <c r="F32" s="5"/>
      <c r="G32" s="4"/>
      <c r="H32" s="5"/>
      <c r="I32" s="409"/>
      <c r="J32" s="319"/>
      <c r="K32" s="4"/>
      <c r="L32" s="5"/>
      <c r="M32" s="4"/>
      <c r="N32" s="5"/>
    </row>
    <row r="33" spans="1:14" ht="15" customHeight="1">
      <c r="A33" s="479"/>
      <c r="B33" s="137" t="s">
        <v>102</v>
      </c>
      <c r="C33" s="113">
        <v>30</v>
      </c>
      <c r="D33" s="235">
        <f>7.55524+0.784+0.093</f>
        <v>8.43224</v>
      </c>
      <c r="E33" s="115"/>
      <c r="F33" s="5"/>
      <c r="G33" s="4"/>
      <c r="H33" s="5"/>
      <c r="I33" s="410"/>
      <c r="J33" s="290"/>
      <c r="K33" s="4"/>
      <c r="L33" s="5"/>
      <c r="M33" s="4"/>
      <c r="N33" s="5"/>
    </row>
    <row r="34" spans="1:14" ht="15" customHeight="1">
      <c r="A34" s="480"/>
      <c r="B34" s="136" t="s">
        <v>114</v>
      </c>
      <c r="C34" s="113">
        <v>34.5</v>
      </c>
      <c r="D34" s="235">
        <f>46.514</f>
        <v>46.514</v>
      </c>
      <c r="E34" s="115"/>
      <c r="F34" s="5"/>
      <c r="G34" s="4"/>
      <c r="H34" s="5"/>
      <c r="I34" s="418"/>
      <c r="J34" s="303"/>
      <c r="K34" s="4"/>
      <c r="L34" s="5"/>
      <c r="M34" s="4"/>
      <c r="N34" s="5"/>
    </row>
    <row r="35" spans="1:14" ht="15" customHeight="1">
      <c r="A35" s="321" t="s">
        <v>23</v>
      </c>
      <c r="B35" s="136" t="s">
        <v>101</v>
      </c>
      <c r="C35" s="136"/>
      <c r="D35" s="136"/>
      <c r="E35" s="115"/>
      <c r="F35" s="5"/>
      <c r="G35" s="4"/>
      <c r="H35" s="5"/>
      <c r="I35" s="409"/>
      <c r="J35" s="319"/>
      <c r="K35" s="4"/>
      <c r="L35" s="5"/>
      <c r="M35" s="4"/>
      <c r="N35" s="5"/>
    </row>
    <row r="36" spans="1:14" ht="15" customHeight="1">
      <c r="A36" s="468"/>
      <c r="B36" s="137" t="s">
        <v>102</v>
      </c>
      <c r="C36" s="136"/>
      <c r="D36" s="136"/>
      <c r="E36" s="115"/>
      <c r="F36" s="5"/>
      <c r="G36" s="4"/>
      <c r="H36" s="5"/>
      <c r="I36" s="410"/>
      <c r="J36" s="290"/>
      <c r="K36" s="4"/>
      <c r="L36" s="5"/>
      <c r="M36" s="4"/>
      <c r="N36" s="5"/>
    </row>
    <row r="37" spans="1:14" ht="15" customHeight="1">
      <c r="A37" s="301"/>
      <c r="B37" s="136" t="s">
        <v>114</v>
      </c>
      <c r="C37" s="136"/>
      <c r="D37" s="136"/>
      <c r="E37" s="115"/>
      <c r="F37" s="5"/>
      <c r="G37" s="4"/>
      <c r="H37" s="5"/>
      <c r="I37" s="418"/>
      <c r="J37" s="303"/>
      <c r="K37" s="4"/>
      <c r="L37" s="5"/>
      <c r="M37" s="4"/>
      <c r="N37" s="5"/>
    </row>
    <row r="38" spans="1:14" ht="15" customHeight="1">
      <c r="A38" s="321" t="s">
        <v>24</v>
      </c>
      <c r="B38" s="136" t="s">
        <v>101</v>
      </c>
      <c r="C38" s="148"/>
      <c r="D38" s="136"/>
      <c r="E38" s="115"/>
      <c r="F38" s="5"/>
      <c r="G38" s="4"/>
      <c r="H38" s="5"/>
      <c r="I38" s="409"/>
      <c r="J38" s="319"/>
      <c r="K38" s="4"/>
      <c r="L38" s="5"/>
      <c r="M38" s="4"/>
      <c r="N38" s="5"/>
    </row>
    <row r="39" spans="1:14" ht="15" customHeight="1">
      <c r="A39" s="468"/>
      <c r="B39" s="137" t="s">
        <v>102</v>
      </c>
      <c r="C39" s="148"/>
      <c r="D39" s="136"/>
      <c r="E39" s="115"/>
      <c r="F39" s="5"/>
      <c r="G39" s="4"/>
      <c r="H39" s="5"/>
      <c r="I39" s="410"/>
      <c r="J39" s="290"/>
      <c r="K39" s="4"/>
      <c r="L39" s="5"/>
      <c r="M39" s="4"/>
      <c r="N39" s="5"/>
    </row>
    <row r="40" spans="1:14" ht="15" customHeight="1">
      <c r="A40" s="301"/>
      <c r="B40" s="136" t="s">
        <v>114</v>
      </c>
      <c r="C40" s="136"/>
      <c r="D40" s="136"/>
      <c r="E40" s="115"/>
      <c r="F40" s="5"/>
      <c r="G40" s="4"/>
      <c r="H40" s="5"/>
      <c r="I40" s="418"/>
      <c r="J40" s="303"/>
      <c r="K40" s="4"/>
      <c r="L40" s="5"/>
      <c r="M40" s="4"/>
      <c r="N40" s="5"/>
    </row>
    <row r="41" spans="1:14" ht="15" customHeight="1">
      <c r="A41" s="321" t="s">
        <v>25</v>
      </c>
      <c r="B41" s="136" t="s">
        <v>101</v>
      </c>
      <c r="C41" s="136"/>
      <c r="D41" s="136"/>
      <c r="E41" s="115"/>
      <c r="F41" s="5"/>
      <c r="G41" s="4"/>
      <c r="H41" s="5"/>
      <c r="I41" s="409"/>
      <c r="J41" s="319"/>
      <c r="K41" s="4"/>
      <c r="L41" s="5"/>
      <c r="M41" s="4"/>
      <c r="N41" s="5"/>
    </row>
    <row r="42" spans="1:14" ht="15" customHeight="1">
      <c r="A42" s="468"/>
      <c r="B42" s="137" t="s">
        <v>102</v>
      </c>
      <c r="C42" s="136"/>
      <c r="D42" s="136"/>
      <c r="E42" s="115"/>
      <c r="F42" s="5"/>
      <c r="G42" s="4"/>
      <c r="H42" s="5"/>
      <c r="I42" s="410"/>
      <c r="J42" s="290"/>
      <c r="K42" s="4"/>
      <c r="L42" s="5"/>
      <c r="M42" s="4"/>
      <c r="N42" s="5"/>
    </row>
    <row r="43" spans="1:14" ht="15" customHeight="1">
      <c r="A43" s="301"/>
      <c r="B43" s="136" t="s">
        <v>114</v>
      </c>
      <c r="C43" s="136"/>
      <c r="D43" s="136"/>
      <c r="E43" s="115"/>
      <c r="F43" s="5"/>
      <c r="G43" s="4"/>
      <c r="H43" s="5"/>
      <c r="I43" s="418"/>
      <c r="J43" s="303"/>
      <c r="K43" s="4"/>
      <c r="L43" s="5"/>
      <c r="M43" s="4"/>
      <c r="N43" s="5"/>
    </row>
    <row r="44" spans="1:14" ht="15" customHeight="1">
      <c r="A44" s="321" t="s">
        <v>26</v>
      </c>
      <c r="B44" s="136" t="s">
        <v>101</v>
      </c>
      <c r="C44" s="148"/>
      <c r="D44" s="136"/>
      <c r="E44" s="76"/>
      <c r="F44" s="15"/>
      <c r="G44" s="14"/>
      <c r="H44" s="15"/>
      <c r="I44" s="409"/>
      <c r="J44" s="319"/>
      <c r="K44" s="14"/>
      <c r="L44" s="15"/>
      <c r="M44" s="14"/>
      <c r="N44" s="15"/>
    </row>
    <row r="45" spans="1:14" ht="15" customHeight="1">
      <c r="A45" s="468"/>
      <c r="B45" s="137" t="s">
        <v>102</v>
      </c>
      <c r="C45" s="148"/>
      <c r="D45" s="136"/>
      <c r="E45" s="76"/>
      <c r="F45" s="15"/>
      <c r="G45" s="14"/>
      <c r="H45" s="15"/>
      <c r="I45" s="410"/>
      <c r="J45" s="290"/>
      <c r="K45" s="14"/>
      <c r="L45" s="15"/>
      <c r="M45" s="14"/>
      <c r="N45" s="15"/>
    </row>
    <row r="46" spans="1:14" ht="15" customHeight="1" thickBot="1">
      <c r="A46" s="322"/>
      <c r="B46" s="136" t="s">
        <v>114</v>
      </c>
      <c r="C46" s="136"/>
      <c r="D46" s="136"/>
      <c r="E46" s="75"/>
      <c r="F46" s="3"/>
      <c r="G46" s="2"/>
      <c r="H46" s="3"/>
      <c r="I46" s="295"/>
      <c r="J46" s="320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3">
      <selection activeCell="D34" sqref="D34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6.140625" style="1" customWidth="1"/>
    <col min="5" max="5" width="12.1406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53" t="s">
        <v>5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  <c r="O6" s="42"/>
    </row>
    <row r="7" spans="1:15" ht="9.75" customHeight="1" thickBot="1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8"/>
      <c r="O7" s="42"/>
    </row>
    <row r="8" spans="1:15" ht="15" customHeight="1" thickBot="1" thickTop="1">
      <c r="A8" s="259" t="s">
        <v>6</v>
      </c>
      <c r="B8" s="262" t="s">
        <v>7</v>
      </c>
      <c r="C8" s="247"/>
      <c r="D8" s="248"/>
      <c r="E8" s="262" t="s">
        <v>11</v>
      </c>
      <c r="F8" s="248"/>
      <c r="G8" s="275" t="s">
        <v>15</v>
      </c>
      <c r="H8" s="249"/>
      <c r="I8" s="249"/>
      <c r="J8" s="249"/>
      <c r="K8" s="249"/>
      <c r="L8" s="249"/>
      <c r="M8" s="249"/>
      <c r="N8" s="278"/>
      <c r="O8" s="42"/>
    </row>
    <row r="9" spans="1:15" ht="15" customHeight="1" thickTop="1">
      <c r="A9" s="260"/>
      <c r="B9" s="326" t="s">
        <v>8</v>
      </c>
      <c r="C9" s="268"/>
      <c r="D9" s="251" t="s">
        <v>9</v>
      </c>
      <c r="E9" s="250" t="s">
        <v>67</v>
      </c>
      <c r="F9" s="251" t="s">
        <v>9</v>
      </c>
      <c r="G9" s="269" t="s">
        <v>27</v>
      </c>
      <c r="H9" s="270"/>
      <c r="I9" s="269" t="s">
        <v>28</v>
      </c>
      <c r="J9" s="270"/>
      <c r="K9" s="269" t="s">
        <v>13</v>
      </c>
      <c r="L9" s="270"/>
      <c r="M9" s="269" t="s">
        <v>14</v>
      </c>
      <c r="N9" s="270"/>
      <c r="O9" s="42"/>
    </row>
    <row r="10" spans="1:15" ht="15" customHeight="1" thickBot="1">
      <c r="A10" s="261"/>
      <c r="B10" s="273"/>
      <c r="C10" s="276"/>
      <c r="D10" s="279"/>
      <c r="E10" s="325"/>
      <c r="F10" s="264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326" t="s">
        <v>16</v>
      </c>
      <c r="B11" s="103" t="s">
        <v>95</v>
      </c>
      <c r="C11" s="220">
        <v>2440</v>
      </c>
      <c r="D11" s="6">
        <f>6.04+2.352+0.093</f>
        <v>8.485</v>
      </c>
      <c r="E11" s="268">
        <v>67</v>
      </c>
      <c r="F11" s="251">
        <v>28.34</v>
      </c>
      <c r="G11" s="252">
        <f>151.23*84</f>
        <v>12703.32</v>
      </c>
      <c r="H11" s="278">
        <v>13.563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73"/>
      <c r="B12" s="101" t="s">
        <v>96</v>
      </c>
      <c r="C12" s="111">
        <v>680</v>
      </c>
      <c r="D12" s="8">
        <f>4.03+0.784+0.093</f>
        <v>4.907</v>
      </c>
      <c r="E12" s="276"/>
      <c r="F12" s="279"/>
      <c r="G12" s="282"/>
      <c r="H12" s="279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74"/>
      <c r="B13" s="99" t="s">
        <v>108</v>
      </c>
      <c r="C13" s="111">
        <v>33</v>
      </c>
      <c r="D13" s="8">
        <v>145.317</v>
      </c>
      <c r="E13" s="277"/>
      <c r="F13" s="280"/>
      <c r="G13" s="263"/>
      <c r="H13" s="280"/>
      <c r="I13" s="48"/>
      <c r="J13" s="49"/>
      <c r="K13" s="48"/>
      <c r="L13" s="49"/>
      <c r="M13" s="48"/>
      <c r="N13" s="49"/>
      <c r="O13" s="42"/>
    </row>
    <row r="14" spans="1:15" ht="15" customHeight="1" thickTop="1">
      <c r="A14" s="272" t="s">
        <v>17</v>
      </c>
      <c r="B14" s="103" t="s">
        <v>95</v>
      </c>
      <c r="C14" s="222">
        <v>2800</v>
      </c>
      <c r="D14" s="6">
        <f>6.04+2.352+0.093</f>
        <v>8.485</v>
      </c>
      <c r="E14" s="275">
        <v>77</v>
      </c>
      <c r="F14" s="278">
        <v>28.34</v>
      </c>
      <c r="G14" s="281">
        <f>151.23*84</f>
        <v>12703.32</v>
      </c>
      <c r="H14" s="278">
        <v>13.563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73"/>
      <c r="B15" s="101" t="s">
        <v>96</v>
      </c>
      <c r="C15" s="95">
        <v>780</v>
      </c>
      <c r="D15" s="8">
        <f>4.03+0.784+0.093</f>
        <v>4.907</v>
      </c>
      <c r="E15" s="276"/>
      <c r="F15" s="279"/>
      <c r="G15" s="282"/>
      <c r="H15" s="279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74"/>
      <c r="B16" s="99" t="s">
        <v>108</v>
      </c>
      <c r="C16" s="95">
        <v>33</v>
      </c>
      <c r="D16" s="8">
        <v>145.317</v>
      </c>
      <c r="E16" s="276"/>
      <c r="F16" s="279"/>
      <c r="G16" s="282"/>
      <c r="H16" s="280"/>
      <c r="I16" s="50"/>
      <c r="J16" s="51"/>
      <c r="K16" s="50"/>
      <c r="L16" s="51"/>
      <c r="M16" s="50"/>
      <c r="N16" s="51"/>
      <c r="O16" s="42"/>
    </row>
    <row r="17" spans="1:15" ht="15" customHeight="1" thickTop="1">
      <c r="A17" s="272" t="s">
        <v>18</v>
      </c>
      <c r="B17" s="103" t="s">
        <v>95</v>
      </c>
      <c r="C17" s="223">
        <v>2920</v>
      </c>
      <c r="D17" s="6">
        <f>6.04+2.352+0.093</f>
        <v>8.485</v>
      </c>
      <c r="E17" s="275">
        <v>102</v>
      </c>
      <c r="F17" s="278">
        <v>28.34</v>
      </c>
      <c r="G17" s="281">
        <f>151.23*84</f>
        <v>12703.32</v>
      </c>
      <c r="H17" s="278">
        <v>13.563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73"/>
      <c r="B18" s="101" t="s">
        <v>96</v>
      </c>
      <c r="C18" s="95">
        <v>780</v>
      </c>
      <c r="D18" s="8">
        <f>4.03+0.784+0.093</f>
        <v>4.907</v>
      </c>
      <c r="E18" s="276"/>
      <c r="F18" s="279"/>
      <c r="G18" s="282"/>
      <c r="H18" s="279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74"/>
      <c r="B19" s="99" t="s">
        <v>108</v>
      </c>
      <c r="C19" s="94">
        <v>33</v>
      </c>
      <c r="D19" s="8">
        <v>145.317</v>
      </c>
      <c r="E19" s="277"/>
      <c r="F19" s="280"/>
      <c r="G19" s="263"/>
      <c r="H19" s="280"/>
      <c r="I19" s="48"/>
      <c r="J19" s="49"/>
      <c r="K19" s="48"/>
      <c r="L19" s="49"/>
      <c r="M19" s="48"/>
      <c r="N19" s="49"/>
      <c r="O19" s="42"/>
    </row>
    <row r="20" spans="1:15" ht="15" customHeight="1">
      <c r="A20" s="272" t="s">
        <v>19</v>
      </c>
      <c r="B20" s="103" t="s">
        <v>95</v>
      </c>
      <c r="C20" s="223">
        <v>2780</v>
      </c>
      <c r="D20" s="98">
        <f>(6.04+2.233+0.093)*1.075</f>
        <v>8.99345</v>
      </c>
      <c r="E20" s="275">
        <v>5</v>
      </c>
      <c r="F20" s="278">
        <v>28.34</v>
      </c>
      <c r="G20" s="281">
        <f>151.23*84</f>
        <v>12703.32</v>
      </c>
      <c r="H20" s="278">
        <v>13.563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273"/>
      <c r="B21" s="101" t="s">
        <v>96</v>
      </c>
      <c r="C21" s="95">
        <v>840</v>
      </c>
      <c r="D21" s="102">
        <f>(4.03+0.744+0.093)*1.075</f>
        <v>5.232025</v>
      </c>
      <c r="E21" s="276"/>
      <c r="F21" s="279"/>
      <c r="G21" s="282"/>
      <c r="H21" s="279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74"/>
      <c r="B22" s="99" t="s">
        <v>108</v>
      </c>
      <c r="C22" s="94">
        <v>33</v>
      </c>
      <c r="D22" s="100">
        <f>148.844*1.075</f>
        <v>160.0073</v>
      </c>
      <c r="E22" s="277"/>
      <c r="F22" s="280"/>
      <c r="G22" s="263"/>
      <c r="H22" s="280"/>
      <c r="I22" s="48"/>
      <c r="J22" s="49"/>
      <c r="K22" s="48"/>
      <c r="L22" s="49"/>
      <c r="M22" s="48"/>
      <c r="N22" s="49"/>
      <c r="O22" s="42"/>
    </row>
    <row r="23" spans="1:15" ht="15" customHeight="1">
      <c r="A23" s="272" t="s">
        <v>20</v>
      </c>
      <c r="B23" s="103" t="s">
        <v>95</v>
      </c>
      <c r="C23" s="96">
        <v>2640</v>
      </c>
      <c r="D23" s="98">
        <f>(6.04+2.233+0.093)*1.075</f>
        <v>8.99345</v>
      </c>
      <c r="E23" s="275">
        <f>107+6</f>
        <v>113</v>
      </c>
      <c r="F23" s="278">
        <v>28.34</v>
      </c>
      <c r="G23" s="281">
        <f>151.23*84</f>
        <v>12703.32</v>
      </c>
      <c r="H23" s="278">
        <v>13.563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273"/>
      <c r="B24" s="101" t="s">
        <v>96</v>
      </c>
      <c r="C24" s="95">
        <v>780</v>
      </c>
      <c r="D24" s="102">
        <f>(4.03+0.744+0.093)*1.075</f>
        <v>5.232025</v>
      </c>
      <c r="E24" s="276"/>
      <c r="F24" s="279"/>
      <c r="G24" s="282"/>
      <c r="H24" s="279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74"/>
      <c r="B25" s="99" t="s">
        <v>108</v>
      </c>
      <c r="C25" s="94">
        <v>33</v>
      </c>
      <c r="D25" s="100">
        <f>148.844*1.075</f>
        <v>160.0073</v>
      </c>
      <c r="E25" s="277"/>
      <c r="F25" s="280"/>
      <c r="G25" s="263"/>
      <c r="H25" s="280"/>
      <c r="I25" s="48"/>
      <c r="J25" s="49"/>
      <c r="K25" s="48"/>
      <c r="L25" s="49"/>
      <c r="M25" s="48"/>
      <c r="N25" s="49"/>
      <c r="O25" s="42"/>
    </row>
    <row r="26" spans="1:15" ht="15" customHeight="1">
      <c r="A26" s="272" t="s">
        <v>69</v>
      </c>
      <c r="B26" s="103" t="s">
        <v>95</v>
      </c>
      <c r="C26" s="96">
        <v>2700</v>
      </c>
      <c r="D26" s="98">
        <f>(6.04+2.233+0.093)*1.075</f>
        <v>8.99345</v>
      </c>
      <c r="E26" s="275">
        <f>89+5</f>
        <v>94</v>
      </c>
      <c r="F26" s="278">
        <v>28.34</v>
      </c>
      <c r="G26" s="281">
        <f>151.23*84</f>
        <v>12703.32</v>
      </c>
      <c r="H26" s="278">
        <v>13.563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273"/>
      <c r="B27" s="99" t="s">
        <v>96</v>
      </c>
      <c r="C27" s="95">
        <v>780</v>
      </c>
      <c r="D27" s="102">
        <f>(4.03+0.744+0.093)*1.075</f>
        <v>5.232025</v>
      </c>
      <c r="E27" s="276"/>
      <c r="F27" s="279"/>
      <c r="G27" s="282"/>
      <c r="H27" s="279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74"/>
      <c r="B28" s="99" t="s">
        <v>108</v>
      </c>
      <c r="C28" s="94">
        <v>33</v>
      </c>
      <c r="D28" s="100">
        <f>148.844*1.075</f>
        <v>160.0073</v>
      </c>
      <c r="E28" s="277"/>
      <c r="F28" s="280"/>
      <c r="G28" s="263"/>
      <c r="H28" s="280"/>
      <c r="I28" s="48"/>
      <c r="J28" s="49"/>
      <c r="K28" s="48"/>
      <c r="L28" s="49"/>
      <c r="M28" s="48"/>
      <c r="N28" s="49"/>
      <c r="O28" s="42"/>
    </row>
    <row r="29" spans="1:15" ht="15" customHeight="1">
      <c r="A29" s="272" t="s">
        <v>70</v>
      </c>
      <c r="B29" s="103" t="s">
        <v>95</v>
      </c>
      <c r="C29" s="104">
        <v>2400</v>
      </c>
      <c r="D29" s="98">
        <f>(6.04+2.233+0.093)*1.075</f>
        <v>8.99345</v>
      </c>
      <c r="E29" s="275">
        <f>91+6</f>
        <v>97</v>
      </c>
      <c r="F29" s="278">
        <v>28.34</v>
      </c>
      <c r="G29" s="281">
        <f>151.23*84</f>
        <v>12703.32</v>
      </c>
      <c r="H29" s="278">
        <v>13.563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273"/>
      <c r="B30" s="101" t="s">
        <v>96</v>
      </c>
      <c r="C30" s="102">
        <v>760</v>
      </c>
      <c r="D30" s="102">
        <f>(4.03+0.744+0.093)*1.075</f>
        <v>5.232025</v>
      </c>
      <c r="E30" s="276"/>
      <c r="F30" s="279"/>
      <c r="G30" s="282"/>
      <c r="H30" s="279"/>
      <c r="I30" s="7"/>
      <c r="J30" s="8"/>
      <c r="K30" s="7"/>
      <c r="L30" s="8"/>
      <c r="M30" s="7"/>
      <c r="N30" s="8"/>
      <c r="O30" s="42"/>
    </row>
    <row r="31" spans="1:15" ht="15" customHeight="1">
      <c r="A31" s="274"/>
      <c r="B31" s="99" t="s">
        <v>108</v>
      </c>
      <c r="C31" s="100">
        <v>33</v>
      </c>
      <c r="D31" s="100">
        <f>148.844*1.075</f>
        <v>160.0073</v>
      </c>
      <c r="E31" s="277"/>
      <c r="F31" s="280"/>
      <c r="G31" s="263"/>
      <c r="H31" s="280"/>
      <c r="I31" s="21"/>
      <c r="J31" s="22"/>
      <c r="K31" s="21"/>
      <c r="L31" s="22"/>
      <c r="M31" s="21"/>
      <c r="N31" s="22"/>
      <c r="O31" s="42"/>
    </row>
    <row r="32" spans="1:15" ht="15" customHeight="1">
      <c r="A32" s="272" t="s">
        <v>22</v>
      </c>
      <c r="B32" s="103" t="s">
        <v>95</v>
      </c>
      <c r="C32" s="104">
        <v>2560</v>
      </c>
      <c r="D32" s="482">
        <f>7.55524+2.233+0.093</f>
        <v>9.88124</v>
      </c>
      <c r="E32" s="275">
        <v>105</v>
      </c>
      <c r="F32" s="278">
        <v>28.34</v>
      </c>
      <c r="G32" s="281">
        <f>151.23*84</f>
        <v>12703.32</v>
      </c>
      <c r="H32" s="278">
        <v>13.563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273"/>
      <c r="B33" s="101" t="s">
        <v>96</v>
      </c>
      <c r="C33" s="102">
        <v>760</v>
      </c>
      <c r="D33" s="102">
        <f>7.55524+0.744+0.093</f>
        <v>8.392240000000001</v>
      </c>
      <c r="E33" s="276"/>
      <c r="F33" s="279"/>
      <c r="G33" s="282"/>
      <c r="H33" s="279"/>
      <c r="I33" s="21"/>
      <c r="J33" s="22"/>
      <c r="K33" s="21"/>
      <c r="L33" s="22"/>
      <c r="M33" s="21"/>
      <c r="N33" s="22"/>
      <c r="O33" s="42"/>
    </row>
    <row r="34" spans="1:15" ht="15" customHeight="1">
      <c r="A34" s="274"/>
      <c r="B34" s="99" t="s">
        <v>108</v>
      </c>
      <c r="C34" s="100">
        <v>33</v>
      </c>
      <c r="D34" s="100">
        <v>148.844</v>
      </c>
      <c r="E34" s="277"/>
      <c r="F34" s="280"/>
      <c r="G34" s="263"/>
      <c r="H34" s="280"/>
      <c r="I34" s="52"/>
      <c r="J34" s="53"/>
      <c r="K34" s="52"/>
      <c r="L34" s="53"/>
      <c r="M34" s="52"/>
      <c r="N34" s="53"/>
      <c r="O34" s="42"/>
    </row>
    <row r="35" spans="1:15" ht="13.5" customHeight="1">
      <c r="A35" s="272" t="s">
        <v>23</v>
      </c>
      <c r="B35" s="103" t="s">
        <v>95</v>
      </c>
      <c r="C35" s="96"/>
      <c r="D35" s="104"/>
      <c r="E35" s="275"/>
      <c r="F35" s="278"/>
      <c r="G35" s="281"/>
      <c r="H35" s="278"/>
      <c r="I35" s="52"/>
      <c r="J35" s="53"/>
      <c r="K35" s="52"/>
      <c r="L35" s="53"/>
      <c r="M35" s="52"/>
      <c r="N35" s="53"/>
      <c r="O35" s="42"/>
    </row>
    <row r="36" spans="1:15" ht="13.5" customHeight="1">
      <c r="A36" s="273"/>
      <c r="B36" s="101" t="s">
        <v>96</v>
      </c>
      <c r="C36" s="95"/>
      <c r="D36" s="102"/>
      <c r="E36" s="276"/>
      <c r="F36" s="279"/>
      <c r="G36" s="282"/>
      <c r="H36" s="279"/>
      <c r="I36" s="52"/>
      <c r="J36" s="53"/>
      <c r="K36" s="52"/>
      <c r="L36" s="53"/>
      <c r="M36" s="52"/>
      <c r="N36" s="53"/>
      <c r="O36" s="42"/>
    </row>
    <row r="37" spans="1:15" ht="11.25" customHeight="1">
      <c r="A37" s="274"/>
      <c r="B37" s="99" t="s">
        <v>108</v>
      </c>
      <c r="C37" s="94"/>
      <c r="D37" s="100"/>
      <c r="E37" s="277"/>
      <c r="F37" s="280"/>
      <c r="G37" s="263"/>
      <c r="H37" s="280"/>
      <c r="I37" s="52"/>
      <c r="J37" s="53"/>
      <c r="K37" s="52"/>
      <c r="L37" s="53"/>
      <c r="M37" s="52"/>
      <c r="N37" s="53"/>
      <c r="O37" s="42"/>
    </row>
    <row r="38" spans="1:15" ht="14.25" customHeight="1">
      <c r="A38" s="272" t="s">
        <v>24</v>
      </c>
      <c r="B38" s="103" t="s">
        <v>95</v>
      </c>
      <c r="C38" s="96"/>
      <c r="D38" s="104"/>
      <c r="E38" s="275"/>
      <c r="F38" s="278"/>
      <c r="G38" s="281"/>
      <c r="H38" s="278"/>
      <c r="I38" s="52"/>
      <c r="J38" s="53"/>
      <c r="K38" s="52"/>
      <c r="L38" s="53"/>
      <c r="M38" s="52"/>
      <c r="N38" s="53"/>
      <c r="O38" s="42"/>
    </row>
    <row r="39" spans="1:15" ht="14.25" customHeight="1">
      <c r="A39" s="273"/>
      <c r="B39" s="101" t="s">
        <v>96</v>
      </c>
      <c r="C39" s="95"/>
      <c r="D39" s="102"/>
      <c r="E39" s="276"/>
      <c r="F39" s="279"/>
      <c r="G39" s="282"/>
      <c r="H39" s="279"/>
      <c r="I39" s="52"/>
      <c r="J39" s="53"/>
      <c r="K39" s="52"/>
      <c r="L39" s="53"/>
      <c r="M39" s="52"/>
      <c r="N39" s="53"/>
      <c r="O39" s="42"/>
    </row>
    <row r="40" spans="1:15" ht="12.75" customHeight="1">
      <c r="A40" s="274"/>
      <c r="B40" s="99" t="s">
        <v>108</v>
      </c>
      <c r="C40" s="94"/>
      <c r="D40" s="100"/>
      <c r="E40" s="277"/>
      <c r="F40" s="280"/>
      <c r="G40" s="263"/>
      <c r="H40" s="280"/>
      <c r="I40" s="52"/>
      <c r="J40" s="53"/>
      <c r="K40" s="52"/>
      <c r="L40" s="53"/>
      <c r="M40" s="52"/>
      <c r="N40" s="53"/>
      <c r="O40" s="42"/>
    </row>
    <row r="41" spans="1:15" ht="15" customHeight="1">
      <c r="A41" s="272" t="s">
        <v>25</v>
      </c>
      <c r="B41" s="103" t="s">
        <v>95</v>
      </c>
      <c r="C41" s="96"/>
      <c r="D41" s="104"/>
      <c r="E41" s="275"/>
      <c r="F41" s="278"/>
      <c r="G41" s="281"/>
      <c r="H41" s="278"/>
      <c r="I41" s="52"/>
      <c r="J41" s="53"/>
      <c r="K41" s="52"/>
      <c r="L41" s="53"/>
      <c r="M41" s="52"/>
      <c r="N41" s="53"/>
      <c r="O41" s="42"/>
    </row>
    <row r="42" spans="1:15" ht="15" customHeight="1">
      <c r="A42" s="273"/>
      <c r="B42" s="101" t="s">
        <v>96</v>
      </c>
      <c r="C42" s="95"/>
      <c r="D42" s="102"/>
      <c r="E42" s="276"/>
      <c r="F42" s="279"/>
      <c r="G42" s="282"/>
      <c r="H42" s="279"/>
      <c r="I42" s="52"/>
      <c r="J42" s="53"/>
      <c r="K42" s="52"/>
      <c r="L42" s="53"/>
      <c r="M42" s="52"/>
      <c r="N42" s="53"/>
      <c r="O42" s="42"/>
    </row>
    <row r="43" spans="1:15" ht="15" customHeight="1">
      <c r="A43" s="274"/>
      <c r="B43" s="99" t="s">
        <v>108</v>
      </c>
      <c r="C43" s="94"/>
      <c r="D43" s="100"/>
      <c r="E43" s="277"/>
      <c r="F43" s="280"/>
      <c r="G43" s="263"/>
      <c r="H43" s="280"/>
      <c r="I43" s="52"/>
      <c r="J43" s="53"/>
      <c r="K43" s="52"/>
      <c r="L43" s="53"/>
      <c r="M43" s="52"/>
      <c r="N43" s="53"/>
      <c r="O43" s="42"/>
    </row>
    <row r="44" spans="1:15" ht="12" customHeight="1">
      <c r="A44" s="272" t="s">
        <v>26</v>
      </c>
      <c r="B44" s="103" t="s">
        <v>95</v>
      </c>
      <c r="C44" s="96"/>
      <c r="D44" s="104"/>
      <c r="E44" s="275"/>
      <c r="F44" s="278"/>
      <c r="G44" s="281"/>
      <c r="H44" s="278"/>
      <c r="I44" s="72"/>
      <c r="J44" s="44"/>
      <c r="K44" s="72"/>
      <c r="L44" s="44"/>
      <c r="M44" s="72"/>
      <c r="N44" s="44"/>
      <c r="O44" s="42"/>
    </row>
    <row r="45" spans="1:15" ht="12" customHeight="1">
      <c r="A45" s="273"/>
      <c r="B45" s="101" t="s">
        <v>96</v>
      </c>
      <c r="C45" s="95"/>
      <c r="D45" s="102"/>
      <c r="E45" s="276"/>
      <c r="F45" s="279"/>
      <c r="G45" s="282"/>
      <c r="H45" s="279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65"/>
      <c r="B46" s="99" t="s">
        <v>108</v>
      </c>
      <c r="C46" s="106"/>
      <c r="D46" s="100"/>
      <c r="E46" s="266"/>
      <c r="F46" s="264"/>
      <c r="G46" s="267"/>
      <c r="H46" s="26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E35:E37"/>
    <mergeCell ref="H38:H40"/>
    <mergeCell ref="A38:A40"/>
    <mergeCell ref="E38:E40"/>
    <mergeCell ref="F38:F40"/>
    <mergeCell ref="G38:G40"/>
    <mergeCell ref="A26:A28"/>
    <mergeCell ref="E26:E28"/>
    <mergeCell ref="F26:F28"/>
    <mergeCell ref="G26:G28"/>
    <mergeCell ref="E23:E25"/>
    <mergeCell ref="F23:F25"/>
    <mergeCell ref="G23:G25"/>
    <mergeCell ref="H26:H28"/>
    <mergeCell ref="G9:H9"/>
    <mergeCell ref="A20:A22"/>
    <mergeCell ref="E20:E22"/>
    <mergeCell ref="F20:F22"/>
    <mergeCell ref="G20:G22"/>
    <mergeCell ref="F14:F16"/>
    <mergeCell ref="E14:E16"/>
    <mergeCell ref="G14:G16"/>
    <mergeCell ref="A11:A13"/>
    <mergeCell ref="A14:A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H20:H22"/>
    <mergeCell ref="F17:F19"/>
    <mergeCell ref="G17:G19"/>
    <mergeCell ref="H17:H19"/>
    <mergeCell ref="F11:F13"/>
    <mergeCell ref="G11:G13"/>
    <mergeCell ref="H11:H13"/>
    <mergeCell ref="H14:H16"/>
    <mergeCell ref="F9:F10"/>
    <mergeCell ref="A17:A19"/>
    <mergeCell ref="E17:E19"/>
    <mergeCell ref="E11:E13"/>
    <mergeCell ref="H29:H31"/>
    <mergeCell ref="A29:A31"/>
    <mergeCell ref="E29:E31"/>
    <mergeCell ref="F29:F31"/>
    <mergeCell ref="G29:G31"/>
    <mergeCell ref="H23:H25"/>
    <mergeCell ref="A23:A25"/>
    <mergeCell ref="H41:H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H44:H46"/>
    <mergeCell ref="A44:A46"/>
    <mergeCell ref="E44:E46"/>
    <mergeCell ref="F44:F46"/>
    <mergeCell ref="G44:G46"/>
    <mergeCell ref="A41:A43"/>
    <mergeCell ref="E41:E43"/>
    <mergeCell ref="F41:F43"/>
    <mergeCell ref="G41:G4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8">
      <selection activeCell="D35" sqref="D35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45" t="s">
        <v>29</v>
      </c>
      <c r="J1" s="345"/>
      <c r="K1" s="345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45" t="s">
        <v>2</v>
      </c>
      <c r="J2" s="345"/>
      <c r="K2" s="345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45" t="s">
        <v>3</v>
      </c>
      <c r="J3" s="345"/>
      <c r="K3" s="345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46" t="s">
        <v>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56"/>
    </row>
    <row r="7" spans="1:15" ht="13.5" thickBot="1">
      <c r="A7" s="34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56"/>
    </row>
    <row r="8" spans="1:15" ht="14.25" thickBot="1" thickTop="1">
      <c r="A8" s="340" t="s">
        <v>6</v>
      </c>
      <c r="B8" s="353" t="s">
        <v>7</v>
      </c>
      <c r="C8" s="354"/>
      <c r="D8" s="355"/>
      <c r="E8" s="353" t="s">
        <v>11</v>
      </c>
      <c r="F8" s="355"/>
      <c r="G8" s="360" t="s">
        <v>15</v>
      </c>
      <c r="H8" s="361"/>
      <c r="I8" s="361"/>
      <c r="J8" s="361"/>
      <c r="K8" s="361"/>
      <c r="L8" s="361"/>
      <c r="M8" s="361"/>
      <c r="N8" s="331"/>
      <c r="O8" s="56"/>
    </row>
    <row r="9" spans="1:15" ht="13.5" thickTop="1">
      <c r="A9" s="334"/>
      <c r="B9" s="356" t="s">
        <v>8</v>
      </c>
      <c r="C9" s="357"/>
      <c r="D9" s="342" t="s">
        <v>9</v>
      </c>
      <c r="E9" s="341" t="s">
        <v>68</v>
      </c>
      <c r="F9" s="342" t="s">
        <v>9</v>
      </c>
      <c r="G9" s="343" t="s">
        <v>27</v>
      </c>
      <c r="H9" s="344"/>
      <c r="I9" s="343" t="s">
        <v>28</v>
      </c>
      <c r="J9" s="344"/>
      <c r="K9" s="343" t="s">
        <v>13</v>
      </c>
      <c r="L9" s="344"/>
      <c r="M9" s="343" t="s">
        <v>14</v>
      </c>
      <c r="N9" s="344"/>
      <c r="O9" s="56"/>
    </row>
    <row r="10" spans="1:15" ht="13.5" thickBot="1">
      <c r="A10" s="352"/>
      <c r="B10" s="358"/>
      <c r="C10" s="359"/>
      <c r="D10" s="362"/>
      <c r="E10" s="363"/>
      <c r="F10" s="36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40" t="s">
        <v>16</v>
      </c>
      <c r="B11" s="61" t="s">
        <v>95</v>
      </c>
      <c r="C11" s="225">
        <v>1770</v>
      </c>
      <c r="D11" s="62">
        <f>6.04+2.971+0.093</f>
        <v>9.104</v>
      </c>
      <c r="E11" s="341">
        <v>247</v>
      </c>
      <c r="F11" s="342">
        <v>28.34</v>
      </c>
      <c r="G11" s="339">
        <f>255*84</f>
        <v>21420</v>
      </c>
      <c r="H11" s="331">
        <f>12.33*1.1</f>
        <v>13.563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34"/>
      <c r="B12" s="65" t="s">
        <v>96</v>
      </c>
      <c r="C12" s="107">
        <v>300</v>
      </c>
      <c r="D12" s="66">
        <f>4.03+0.743+0.093</f>
        <v>4.8660000000000005</v>
      </c>
      <c r="E12" s="336"/>
      <c r="F12" s="332"/>
      <c r="G12" s="338"/>
      <c r="H12" s="33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34"/>
      <c r="B13" s="65" t="s">
        <v>114</v>
      </c>
      <c r="C13" s="107">
        <v>17.25</v>
      </c>
      <c r="D13" s="66">
        <v>45.412</v>
      </c>
      <c r="E13" s="336"/>
      <c r="F13" s="332"/>
      <c r="G13" s="338"/>
      <c r="H13" s="332"/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334" t="s">
        <v>17</v>
      </c>
      <c r="B14" s="61" t="s">
        <v>95</v>
      </c>
      <c r="C14" s="226">
        <v>1950</v>
      </c>
      <c r="D14" s="62">
        <f>6.04+2.971+0.093</f>
        <v>9.104</v>
      </c>
      <c r="E14" s="335">
        <v>231</v>
      </c>
      <c r="F14" s="331">
        <v>28.34</v>
      </c>
      <c r="G14" s="337">
        <f>255*84</f>
        <v>21420</v>
      </c>
      <c r="H14" s="331">
        <f>12.33*1.1</f>
        <v>13.563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34"/>
      <c r="B15" s="65" t="s">
        <v>96</v>
      </c>
      <c r="C15" s="107">
        <v>300</v>
      </c>
      <c r="D15" s="66">
        <f>4.03+0.743+0.093</f>
        <v>4.8660000000000005</v>
      </c>
      <c r="E15" s="336"/>
      <c r="F15" s="332"/>
      <c r="G15" s="338"/>
      <c r="H15" s="33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34"/>
      <c r="B16" s="65" t="s">
        <v>114</v>
      </c>
      <c r="C16" s="107">
        <v>17.25</v>
      </c>
      <c r="D16" s="66">
        <v>45.412</v>
      </c>
      <c r="E16" s="336"/>
      <c r="F16" s="332"/>
      <c r="G16" s="338"/>
      <c r="H16" s="332"/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334" t="s">
        <v>18</v>
      </c>
      <c r="B17" s="61" t="s">
        <v>95</v>
      </c>
      <c r="C17" s="227">
        <v>2100</v>
      </c>
      <c r="D17" s="62">
        <f>6.04+2.971+0.093</f>
        <v>9.104</v>
      </c>
      <c r="E17" s="335">
        <v>227</v>
      </c>
      <c r="F17" s="331">
        <v>28.34</v>
      </c>
      <c r="G17" s="337">
        <f>255*84</f>
        <v>21420</v>
      </c>
      <c r="H17" s="331">
        <f>12.33*1.1</f>
        <v>13.563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334"/>
      <c r="B18" s="65" t="s">
        <v>96</v>
      </c>
      <c r="C18" s="107">
        <v>330</v>
      </c>
      <c r="D18" s="66">
        <f>4.03+0.743+0.093</f>
        <v>4.8660000000000005</v>
      </c>
      <c r="E18" s="336"/>
      <c r="F18" s="332"/>
      <c r="G18" s="338"/>
      <c r="H18" s="33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334"/>
      <c r="B19" s="65" t="s">
        <v>114</v>
      </c>
      <c r="C19" s="107">
        <v>17.25</v>
      </c>
      <c r="D19" s="66">
        <v>45.412</v>
      </c>
      <c r="E19" s="336"/>
      <c r="F19" s="332"/>
      <c r="G19" s="338"/>
      <c r="H19" s="332"/>
      <c r="I19" s="65"/>
      <c r="J19" s="66"/>
      <c r="K19" s="65"/>
      <c r="L19" s="66"/>
      <c r="M19" s="65"/>
      <c r="N19" s="66"/>
      <c r="O19" s="56"/>
    </row>
    <row r="20" spans="1:15" ht="13.5" thickTop="1">
      <c r="A20" s="333" t="s">
        <v>19</v>
      </c>
      <c r="B20" s="61" t="s">
        <v>95</v>
      </c>
      <c r="C20" s="227">
        <v>1590</v>
      </c>
      <c r="D20" s="238">
        <f>(6.04+3.138+0.093)*1.075</f>
        <v>9.966325000000001</v>
      </c>
      <c r="E20" s="335">
        <v>201</v>
      </c>
      <c r="F20" s="331">
        <v>28.34</v>
      </c>
      <c r="G20" s="337">
        <f>255*84</f>
        <v>21420</v>
      </c>
      <c r="H20" s="331">
        <f>12.33*1.1</f>
        <v>13.563</v>
      </c>
      <c r="I20" s="69"/>
      <c r="J20" s="60"/>
      <c r="K20" s="69"/>
      <c r="L20" s="60"/>
      <c r="M20" s="69"/>
      <c r="N20" s="60"/>
      <c r="O20" s="56"/>
    </row>
    <row r="21" spans="1:15" ht="12.75">
      <c r="A21" s="334"/>
      <c r="B21" s="65" t="s">
        <v>96</v>
      </c>
      <c r="C21" s="107">
        <v>240</v>
      </c>
      <c r="D21" s="239">
        <f>(4.03+0.784+0.093)*1.075</f>
        <v>5.275024999999999</v>
      </c>
      <c r="E21" s="336"/>
      <c r="F21" s="332"/>
      <c r="G21" s="338"/>
      <c r="H21" s="332"/>
      <c r="I21" s="65"/>
      <c r="J21" s="66"/>
      <c r="K21" s="65"/>
      <c r="L21" s="66"/>
      <c r="M21" s="65"/>
      <c r="N21" s="66"/>
      <c r="O21" s="56"/>
    </row>
    <row r="22" spans="1:15" ht="13.5" thickBot="1">
      <c r="A22" s="334"/>
      <c r="B22" s="65" t="s">
        <v>114</v>
      </c>
      <c r="C22" s="107">
        <v>17.25</v>
      </c>
      <c r="D22" s="239">
        <f>46.514*1.075</f>
        <v>50.00255</v>
      </c>
      <c r="E22" s="336"/>
      <c r="F22" s="332"/>
      <c r="G22" s="338"/>
      <c r="H22" s="332"/>
      <c r="I22" s="65"/>
      <c r="J22" s="66"/>
      <c r="K22" s="65"/>
      <c r="L22" s="66"/>
      <c r="M22" s="65"/>
      <c r="N22" s="66"/>
      <c r="O22" s="56"/>
    </row>
    <row r="23" spans="1:15" ht="13.5" thickTop="1">
      <c r="A23" s="333" t="s">
        <v>20</v>
      </c>
      <c r="B23" s="61" t="s">
        <v>95</v>
      </c>
      <c r="C23" s="227">
        <v>1680</v>
      </c>
      <c r="D23" s="238">
        <f>(6.04+3.138+0.093)*1.075</f>
        <v>9.966325000000001</v>
      </c>
      <c r="E23" s="335">
        <v>245</v>
      </c>
      <c r="F23" s="331">
        <v>28.34</v>
      </c>
      <c r="G23" s="337">
        <f>255*84</f>
        <v>21420</v>
      </c>
      <c r="H23" s="331">
        <f>12.33*1.1</f>
        <v>13.563</v>
      </c>
      <c r="I23" s="69"/>
      <c r="J23" s="60"/>
      <c r="K23" s="69"/>
      <c r="L23" s="60"/>
      <c r="M23" s="69"/>
      <c r="N23" s="60"/>
      <c r="O23" s="56"/>
    </row>
    <row r="24" spans="1:15" ht="12.75">
      <c r="A24" s="334"/>
      <c r="B24" s="65" t="s">
        <v>96</v>
      </c>
      <c r="C24" s="107">
        <v>330</v>
      </c>
      <c r="D24" s="239">
        <f>(4.03+0.784+0.093)*1.075</f>
        <v>5.275024999999999</v>
      </c>
      <c r="E24" s="336"/>
      <c r="F24" s="332"/>
      <c r="G24" s="338"/>
      <c r="H24" s="332"/>
      <c r="I24" s="65"/>
      <c r="J24" s="66"/>
      <c r="K24" s="65"/>
      <c r="L24" s="66"/>
      <c r="M24" s="65"/>
      <c r="N24" s="66"/>
      <c r="O24" s="56"/>
    </row>
    <row r="25" spans="1:15" ht="13.5" thickBot="1">
      <c r="A25" s="334"/>
      <c r="B25" s="65" t="s">
        <v>114</v>
      </c>
      <c r="C25" s="107">
        <v>17.25</v>
      </c>
      <c r="D25" s="239">
        <f>46.514*1.075</f>
        <v>50.00255</v>
      </c>
      <c r="E25" s="336"/>
      <c r="F25" s="332"/>
      <c r="G25" s="338"/>
      <c r="H25" s="332"/>
      <c r="I25" s="65"/>
      <c r="J25" s="66"/>
      <c r="K25" s="65"/>
      <c r="L25" s="66"/>
      <c r="M25" s="65"/>
      <c r="N25" s="66"/>
      <c r="O25" s="56"/>
    </row>
    <row r="26" spans="1:15" ht="13.5" thickTop="1">
      <c r="A26" s="333" t="s">
        <v>69</v>
      </c>
      <c r="B26" s="61" t="s">
        <v>95</v>
      </c>
      <c r="C26" s="108">
        <v>1110</v>
      </c>
      <c r="D26" s="238">
        <f>(6.04+3.138+0.093)*1.075</f>
        <v>9.966325000000001</v>
      </c>
      <c r="E26" s="335">
        <v>231</v>
      </c>
      <c r="F26" s="331">
        <v>28.34</v>
      </c>
      <c r="G26" s="337">
        <f>255*84</f>
        <v>21420</v>
      </c>
      <c r="H26" s="331">
        <f>12.33*1.1</f>
        <v>13.563</v>
      </c>
      <c r="I26" s="69"/>
      <c r="J26" s="60"/>
      <c r="K26" s="69"/>
      <c r="L26" s="60"/>
      <c r="M26" s="69"/>
      <c r="N26" s="60"/>
      <c r="O26" s="56"/>
    </row>
    <row r="27" spans="1:15" ht="12.75">
      <c r="A27" s="334"/>
      <c r="B27" s="65" t="s">
        <v>96</v>
      </c>
      <c r="C27" s="107">
        <v>150</v>
      </c>
      <c r="D27" s="239">
        <f>(4.03+0.784+0.093)*1.075</f>
        <v>5.275024999999999</v>
      </c>
      <c r="E27" s="336"/>
      <c r="F27" s="332"/>
      <c r="G27" s="338"/>
      <c r="H27" s="332"/>
      <c r="I27" s="65"/>
      <c r="J27" s="66"/>
      <c r="K27" s="65"/>
      <c r="L27" s="66"/>
      <c r="M27" s="65"/>
      <c r="N27" s="66"/>
      <c r="O27" s="56"/>
    </row>
    <row r="28" spans="1:15" ht="13.5" thickBot="1">
      <c r="A28" s="334"/>
      <c r="B28" s="65" t="s">
        <v>114</v>
      </c>
      <c r="C28" s="107">
        <v>17.25</v>
      </c>
      <c r="D28" s="239">
        <f>46.514*1.075</f>
        <v>50.00255</v>
      </c>
      <c r="E28" s="336"/>
      <c r="F28" s="332"/>
      <c r="G28" s="338"/>
      <c r="H28" s="332"/>
      <c r="I28" s="65"/>
      <c r="J28" s="66"/>
      <c r="K28" s="65"/>
      <c r="L28" s="66"/>
      <c r="M28" s="65"/>
      <c r="N28" s="66"/>
      <c r="O28" s="56"/>
    </row>
    <row r="29" spans="1:15" ht="13.5" thickTop="1">
      <c r="A29" s="333" t="s">
        <v>70</v>
      </c>
      <c r="B29" s="61" t="s">
        <v>95</v>
      </c>
      <c r="C29" s="108">
        <v>780</v>
      </c>
      <c r="D29" s="238">
        <f>(6.04+3.138+0.093)*1.075</f>
        <v>9.966325000000001</v>
      </c>
      <c r="E29" s="335">
        <v>191</v>
      </c>
      <c r="F29" s="331">
        <v>28.34</v>
      </c>
      <c r="G29" s="337">
        <f>255*84</f>
        <v>21420</v>
      </c>
      <c r="H29" s="331">
        <f>12.33*1.1</f>
        <v>13.563</v>
      </c>
      <c r="I29" s="69"/>
      <c r="J29" s="60"/>
      <c r="K29" s="69"/>
      <c r="L29" s="60"/>
      <c r="M29" s="69"/>
      <c r="N29" s="60"/>
      <c r="O29" s="56"/>
    </row>
    <row r="30" spans="1:15" ht="12.75">
      <c r="A30" s="334"/>
      <c r="B30" s="65" t="s">
        <v>96</v>
      </c>
      <c r="C30" s="107">
        <v>120</v>
      </c>
      <c r="D30" s="239">
        <f>(4.03+0.784+0.093)*1.075</f>
        <v>5.275024999999999</v>
      </c>
      <c r="E30" s="336"/>
      <c r="F30" s="332"/>
      <c r="G30" s="338"/>
      <c r="H30" s="332"/>
      <c r="I30" s="65"/>
      <c r="J30" s="66"/>
      <c r="K30" s="65"/>
      <c r="L30" s="66"/>
      <c r="M30" s="65"/>
      <c r="N30" s="66"/>
      <c r="O30" s="56"/>
    </row>
    <row r="31" spans="1:15" ht="13.5" thickBot="1">
      <c r="A31" s="334"/>
      <c r="B31" s="65" t="s">
        <v>114</v>
      </c>
      <c r="C31" s="107">
        <v>17.25</v>
      </c>
      <c r="D31" s="239">
        <f>46.514*1.075</f>
        <v>50.00255</v>
      </c>
      <c r="E31" s="336"/>
      <c r="F31" s="332"/>
      <c r="G31" s="338"/>
      <c r="H31" s="332"/>
      <c r="I31" s="65"/>
      <c r="J31" s="66"/>
      <c r="K31" s="65"/>
      <c r="L31" s="66"/>
      <c r="M31" s="65"/>
      <c r="N31" s="66"/>
      <c r="O31" s="56"/>
    </row>
    <row r="32" spans="1:15" ht="13.5" thickTop="1">
      <c r="A32" s="333" t="s">
        <v>22</v>
      </c>
      <c r="B32" s="61" t="s">
        <v>95</v>
      </c>
      <c r="C32" s="108">
        <v>1080</v>
      </c>
      <c r="D32" s="238">
        <f>7.55524+3.138+0.093</f>
        <v>10.78624</v>
      </c>
      <c r="E32" s="335">
        <v>204</v>
      </c>
      <c r="F32" s="331">
        <v>28.34</v>
      </c>
      <c r="G32" s="337">
        <f>255*84</f>
        <v>21420</v>
      </c>
      <c r="H32" s="331">
        <f>12.33*1.1</f>
        <v>13.563</v>
      </c>
      <c r="I32" s="67"/>
      <c r="J32" s="68"/>
      <c r="K32" s="67"/>
      <c r="L32" s="68"/>
      <c r="M32" s="67"/>
      <c r="N32" s="68"/>
      <c r="O32" s="56"/>
    </row>
    <row r="33" spans="1:15" ht="12.75">
      <c r="A33" s="334"/>
      <c r="B33" s="65" t="s">
        <v>96</v>
      </c>
      <c r="C33" s="107">
        <v>150</v>
      </c>
      <c r="D33" s="239">
        <f>7.55524+3.138+0.093</f>
        <v>10.78624</v>
      </c>
      <c r="E33" s="336"/>
      <c r="F33" s="332"/>
      <c r="G33" s="338"/>
      <c r="H33" s="332"/>
      <c r="I33" s="67"/>
      <c r="J33" s="68"/>
      <c r="K33" s="67"/>
      <c r="L33" s="68"/>
      <c r="M33" s="67"/>
      <c r="N33" s="68"/>
      <c r="O33" s="56"/>
    </row>
    <row r="34" spans="1:15" ht="13.5" thickBot="1">
      <c r="A34" s="334"/>
      <c r="B34" s="65" t="s">
        <v>114</v>
      </c>
      <c r="C34" s="107">
        <v>17.25</v>
      </c>
      <c r="D34" s="239">
        <v>46.514</v>
      </c>
      <c r="E34" s="336"/>
      <c r="F34" s="332"/>
      <c r="G34" s="338"/>
      <c r="H34" s="332"/>
      <c r="I34" s="67"/>
      <c r="J34" s="68"/>
      <c r="K34" s="67"/>
      <c r="L34" s="68"/>
      <c r="M34" s="67"/>
      <c r="N34" s="68"/>
      <c r="O34" s="56"/>
    </row>
    <row r="35" spans="1:15" ht="13.5" thickTop="1">
      <c r="A35" s="333" t="s">
        <v>23</v>
      </c>
      <c r="B35" s="61" t="s">
        <v>95</v>
      </c>
      <c r="C35" s="108"/>
      <c r="D35" s="60"/>
      <c r="E35" s="335"/>
      <c r="F35" s="331"/>
      <c r="G35" s="337"/>
      <c r="H35" s="331"/>
      <c r="I35" s="70"/>
      <c r="J35" s="71"/>
      <c r="K35" s="70"/>
      <c r="L35" s="71"/>
      <c r="M35" s="70"/>
      <c r="N35" s="71"/>
      <c r="O35" s="56"/>
    </row>
    <row r="36" spans="1:15" ht="12.75">
      <c r="A36" s="334"/>
      <c r="B36" s="65" t="s">
        <v>96</v>
      </c>
      <c r="C36" s="107"/>
      <c r="D36" s="66"/>
      <c r="E36" s="336"/>
      <c r="F36" s="332"/>
      <c r="G36" s="338"/>
      <c r="H36" s="332"/>
      <c r="I36" s="70"/>
      <c r="J36" s="71"/>
      <c r="K36" s="70"/>
      <c r="L36" s="71"/>
      <c r="M36" s="70"/>
      <c r="N36" s="71"/>
      <c r="O36" s="56"/>
    </row>
    <row r="37" spans="1:15" ht="13.5" thickBot="1">
      <c r="A37" s="334"/>
      <c r="B37" s="65" t="s">
        <v>114</v>
      </c>
      <c r="C37" s="107"/>
      <c r="D37" s="66"/>
      <c r="E37" s="336"/>
      <c r="F37" s="332"/>
      <c r="G37" s="338"/>
      <c r="H37" s="332"/>
      <c r="I37" s="70"/>
      <c r="J37" s="71"/>
      <c r="K37" s="70"/>
      <c r="L37" s="71"/>
      <c r="M37" s="70"/>
      <c r="N37" s="71"/>
      <c r="O37" s="56"/>
    </row>
    <row r="38" spans="1:15" ht="13.5" thickTop="1">
      <c r="A38" s="333" t="s">
        <v>24</v>
      </c>
      <c r="B38" s="61" t="s">
        <v>95</v>
      </c>
      <c r="C38" s="108"/>
      <c r="D38" s="60"/>
      <c r="E38" s="335"/>
      <c r="F38" s="331"/>
      <c r="G38" s="337"/>
      <c r="H38" s="331"/>
      <c r="I38" s="70"/>
      <c r="J38" s="71"/>
      <c r="K38" s="70"/>
      <c r="L38" s="71"/>
      <c r="M38" s="70"/>
      <c r="N38" s="71"/>
      <c r="O38" s="56"/>
    </row>
    <row r="39" spans="1:15" ht="12.75">
      <c r="A39" s="334"/>
      <c r="B39" s="65" t="s">
        <v>96</v>
      </c>
      <c r="C39" s="107"/>
      <c r="D39" s="66"/>
      <c r="E39" s="336"/>
      <c r="F39" s="332"/>
      <c r="G39" s="338"/>
      <c r="H39" s="332"/>
      <c r="I39" s="70"/>
      <c r="J39" s="71"/>
      <c r="K39" s="70"/>
      <c r="L39" s="71"/>
      <c r="M39" s="70"/>
      <c r="N39" s="71"/>
      <c r="O39" s="56"/>
    </row>
    <row r="40" spans="1:15" ht="13.5" thickBot="1">
      <c r="A40" s="334"/>
      <c r="B40" s="65" t="s">
        <v>114</v>
      </c>
      <c r="C40" s="107"/>
      <c r="D40" s="66"/>
      <c r="E40" s="336"/>
      <c r="F40" s="332"/>
      <c r="G40" s="338"/>
      <c r="H40" s="332"/>
      <c r="I40" s="70"/>
      <c r="J40" s="71"/>
      <c r="K40" s="70"/>
      <c r="L40" s="71"/>
      <c r="M40" s="70"/>
      <c r="N40" s="71"/>
      <c r="O40" s="56"/>
    </row>
    <row r="41" spans="1:15" ht="13.5" thickTop="1">
      <c r="A41" s="333" t="s">
        <v>25</v>
      </c>
      <c r="B41" s="61" t="s">
        <v>95</v>
      </c>
      <c r="C41" s="108"/>
      <c r="D41" s="60"/>
      <c r="E41" s="335"/>
      <c r="F41" s="331"/>
      <c r="G41" s="337"/>
      <c r="H41" s="331"/>
      <c r="I41" s="70"/>
      <c r="J41" s="71"/>
      <c r="K41" s="70"/>
      <c r="L41" s="71"/>
      <c r="M41" s="70"/>
      <c r="N41" s="71"/>
      <c r="O41" s="56"/>
    </row>
    <row r="42" spans="1:15" ht="12.75">
      <c r="A42" s="334"/>
      <c r="B42" s="65" t="s">
        <v>96</v>
      </c>
      <c r="C42" s="107"/>
      <c r="D42" s="66"/>
      <c r="E42" s="336"/>
      <c r="F42" s="332"/>
      <c r="G42" s="338"/>
      <c r="H42" s="332"/>
      <c r="I42" s="70"/>
      <c r="J42" s="71"/>
      <c r="K42" s="70"/>
      <c r="L42" s="71"/>
      <c r="M42" s="70"/>
      <c r="N42" s="71"/>
      <c r="O42" s="56"/>
    </row>
    <row r="43" spans="1:15" ht="13.5" thickBot="1">
      <c r="A43" s="334"/>
      <c r="B43" s="65" t="s">
        <v>114</v>
      </c>
      <c r="C43" s="107"/>
      <c r="D43" s="66"/>
      <c r="E43" s="336"/>
      <c r="F43" s="332"/>
      <c r="G43" s="338"/>
      <c r="H43" s="332"/>
      <c r="I43" s="69"/>
      <c r="J43" s="60"/>
      <c r="K43" s="69"/>
      <c r="L43" s="60"/>
      <c r="M43" s="69"/>
      <c r="N43" s="60"/>
      <c r="O43" s="56"/>
    </row>
    <row r="44" spans="1:15" ht="13.5" thickTop="1">
      <c r="A44" s="328" t="s">
        <v>26</v>
      </c>
      <c r="B44" s="61" t="s">
        <v>95</v>
      </c>
      <c r="C44" s="191"/>
      <c r="D44" s="80"/>
      <c r="E44" s="329"/>
      <c r="F44" s="327"/>
      <c r="G44" s="330"/>
      <c r="H44" s="327"/>
      <c r="I44" s="190"/>
      <c r="J44" s="190"/>
      <c r="K44" s="190"/>
      <c r="L44" s="190"/>
      <c r="M44" s="190"/>
      <c r="N44" s="190"/>
      <c r="O44" s="56"/>
    </row>
    <row r="45" spans="1:15" ht="12.75">
      <c r="A45" s="328"/>
      <c r="B45" s="65" t="s">
        <v>96</v>
      </c>
      <c r="C45" s="107"/>
      <c r="D45" s="81"/>
      <c r="E45" s="329"/>
      <c r="F45" s="327"/>
      <c r="G45" s="330"/>
      <c r="H45" s="327"/>
      <c r="I45" s="190"/>
      <c r="J45" s="190"/>
      <c r="K45" s="190"/>
      <c r="L45" s="190"/>
      <c r="M45" s="190"/>
      <c r="N45" s="190"/>
      <c r="O45" s="56"/>
    </row>
    <row r="46" spans="1:15" ht="13.5" thickBot="1">
      <c r="A46" s="328"/>
      <c r="B46" s="65" t="s">
        <v>114</v>
      </c>
      <c r="C46" s="194"/>
      <c r="D46" s="196"/>
      <c r="E46" s="329"/>
      <c r="F46" s="327"/>
      <c r="G46" s="330"/>
      <c r="H46" s="327"/>
      <c r="I46" s="190"/>
      <c r="J46" s="190"/>
      <c r="K46" s="190"/>
      <c r="L46" s="190"/>
      <c r="M46" s="190"/>
      <c r="N46" s="190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11" t="s">
        <v>32</v>
      </c>
      <c r="B48" s="311"/>
      <c r="C48" s="311"/>
      <c r="D48" s="31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H38:H40"/>
    <mergeCell ref="A38:A40"/>
    <mergeCell ref="E38:E40"/>
    <mergeCell ref="F38:F40"/>
    <mergeCell ref="G38:G40"/>
    <mergeCell ref="A35:A37"/>
    <mergeCell ref="F35:F37"/>
    <mergeCell ref="G35:G37"/>
    <mergeCell ref="H35:H37"/>
    <mergeCell ref="E35:E37"/>
    <mergeCell ref="H26:H28"/>
    <mergeCell ref="A26:A28"/>
    <mergeCell ref="E26:E28"/>
    <mergeCell ref="F26:F28"/>
    <mergeCell ref="G26:G28"/>
    <mergeCell ref="G23:G25"/>
    <mergeCell ref="H23:H25"/>
    <mergeCell ref="A23:A25"/>
    <mergeCell ref="E23:E25"/>
    <mergeCell ref="F23:F25"/>
    <mergeCell ref="A20:A22"/>
    <mergeCell ref="E20:E22"/>
    <mergeCell ref="F20:F22"/>
    <mergeCell ref="G20:G22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H20:H22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11:A13"/>
    <mergeCell ref="A14:A16"/>
    <mergeCell ref="E11:E13"/>
    <mergeCell ref="F11:F13"/>
    <mergeCell ref="F14:F16"/>
    <mergeCell ref="E14:E16"/>
    <mergeCell ref="H11:H13"/>
    <mergeCell ref="H14:H16"/>
    <mergeCell ref="G11:G13"/>
    <mergeCell ref="G14:G16"/>
    <mergeCell ref="H17:H19"/>
    <mergeCell ref="A17:A19"/>
    <mergeCell ref="E17:E19"/>
    <mergeCell ref="F17:F19"/>
    <mergeCell ref="G17:G19"/>
    <mergeCell ref="G29:G31"/>
    <mergeCell ref="H29:H31"/>
    <mergeCell ref="A29:A31"/>
    <mergeCell ref="E29:E31"/>
    <mergeCell ref="F29:F31"/>
    <mergeCell ref="A32:A34"/>
    <mergeCell ref="G32:G34"/>
    <mergeCell ref="H32:H34"/>
    <mergeCell ref="E32:E34"/>
    <mergeCell ref="F32:F34"/>
    <mergeCell ref="H41:H43"/>
    <mergeCell ref="A41:A43"/>
    <mergeCell ref="E41:E43"/>
    <mergeCell ref="F41:F43"/>
    <mergeCell ref="G41:G43"/>
    <mergeCell ref="H44:H46"/>
    <mergeCell ref="A44:A46"/>
    <mergeCell ref="E44:E46"/>
    <mergeCell ref="F44:F46"/>
    <mergeCell ref="G44:G46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45" t="s">
        <v>29</v>
      </c>
      <c r="J1" s="345"/>
      <c r="K1" s="345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45" t="s">
        <v>2</v>
      </c>
      <c r="J2" s="345"/>
      <c r="K2" s="345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45" t="s">
        <v>3</v>
      </c>
      <c r="J3" s="345"/>
      <c r="K3" s="345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46" t="s">
        <v>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8"/>
      <c r="O6" s="56"/>
    </row>
    <row r="7" spans="1:15" ht="12.75" customHeight="1" thickBot="1">
      <c r="A7" s="349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O7" s="56"/>
    </row>
    <row r="8" spans="1:15" ht="15" customHeight="1" thickBot="1" thickTop="1">
      <c r="A8" s="340" t="s">
        <v>6</v>
      </c>
      <c r="B8" s="353" t="s">
        <v>7</v>
      </c>
      <c r="C8" s="354"/>
      <c r="D8" s="355"/>
      <c r="E8" s="353" t="s">
        <v>11</v>
      </c>
      <c r="F8" s="355"/>
      <c r="G8" s="360" t="s">
        <v>15</v>
      </c>
      <c r="H8" s="361"/>
      <c r="I8" s="361"/>
      <c r="J8" s="361"/>
      <c r="K8" s="361"/>
      <c r="L8" s="361"/>
      <c r="M8" s="361"/>
      <c r="N8" s="331"/>
      <c r="O8" s="56"/>
    </row>
    <row r="9" spans="1:15" ht="12.75" customHeight="1" thickTop="1">
      <c r="A9" s="334"/>
      <c r="B9" s="356" t="s">
        <v>8</v>
      </c>
      <c r="C9" s="357"/>
      <c r="D9" s="342" t="s">
        <v>9</v>
      </c>
      <c r="E9" s="341" t="s">
        <v>68</v>
      </c>
      <c r="F9" s="342" t="s">
        <v>9</v>
      </c>
      <c r="G9" s="343" t="s">
        <v>27</v>
      </c>
      <c r="H9" s="344"/>
      <c r="I9" s="343" t="s">
        <v>28</v>
      </c>
      <c r="J9" s="344"/>
      <c r="K9" s="343" t="s">
        <v>13</v>
      </c>
      <c r="L9" s="344"/>
      <c r="M9" s="343" t="s">
        <v>14</v>
      </c>
      <c r="N9" s="344"/>
      <c r="O9" s="56"/>
    </row>
    <row r="10" spans="1:15" ht="12.75" customHeight="1" thickBot="1">
      <c r="A10" s="352"/>
      <c r="B10" s="358"/>
      <c r="C10" s="359"/>
      <c r="D10" s="362"/>
      <c r="E10" s="363"/>
      <c r="F10" s="362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5" t="s">
        <v>16</v>
      </c>
      <c r="B11" s="61" t="s">
        <v>95</v>
      </c>
      <c r="C11" s="228">
        <v>0</v>
      </c>
      <c r="D11" s="244">
        <f>6.04+0.743+0.093</f>
        <v>6.876</v>
      </c>
      <c r="E11" s="388">
        <f>183+13</f>
        <v>196</v>
      </c>
      <c r="F11" s="389">
        <v>28.34</v>
      </c>
      <c r="G11" s="384">
        <f>218*84</f>
        <v>18312</v>
      </c>
      <c r="H11" s="331">
        <v>13.563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79"/>
      <c r="B12" s="65" t="s">
        <v>96</v>
      </c>
      <c r="C12" s="231">
        <v>4590</v>
      </c>
      <c r="D12" s="245">
        <f>4.03+0.743+0.093</f>
        <v>4.8660000000000005</v>
      </c>
      <c r="E12" s="381"/>
      <c r="F12" s="383"/>
      <c r="G12" s="378"/>
      <c r="H12" s="33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9"/>
      <c r="B13" s="65" t="s">
        <v>114</v>
      </c>
      <c r="C13" s="229">
        <v>17.25</v>
      </c>
      <c r="D13" s="245">
        <v>45.412</v>
      </c>
      <c r="E13" s="381"/>
      <c r="F13" s="383"/>
      <c r="G13" s="378"/>
      <c r="H13" s="332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79" t="s">
        <v>17</v>
      </c>
      <c r="B14" s="61" t="s">
        <v>95</v>
      </c>
      <c r="C14" s="230">
        <v>0</v>
      </c>
      <c r="D14" s="244">
        <f>6.04+0.743+0.093</f>
        <v>6.876</v>
      </c>
      <c r="E14" s="380">
        <f>209+11</f>
        <v>220</v>
      </c>
      <c r="F14" s="382">
        <v>28.34</v>
      </c>
      <c r="G14" s="377">
        <f>218*84</f>
        <v>18312</v>
      </c>
      <c r="H14" s="331">
        <v>13.563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79"/>
      <c r="B15" s="65" t="s">
        <v>96</v>
      </c>
      <c r="C15" s="231">
        <v>5580</v>
      </c>
      <c r="D15" s="245">
        <f>4.03+0.743+0.093</f>
        <v>4.8660000000000005</v>
      </c>
      <c r="E15" s="381"/>
      <c r="F15" s="383"/>
      <c r="G15" s="378"/>
      <c r="H15" s="33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79"/>
      <c r="B16" s="65" t="s">
        <v>114</v>
      </c>
      <c r="C16" s="229">
        <v>17.25</v>
      </c>
      <c r="D16" s="245">
        <v>45.412</v>
      </c>
      <c r="E16" s="381"/>
      <c r="F16" s="383"/>
      <c r="G16" s="378"/>
      <c r="H16" s="332"/>
      <c r="I16" s="65"/>
      <c r="J16" s="66"/>
      <c r="K16" s="65"/>
      <c r="L16" s="66"/>
      <c r="M16" s="65"/>
      <c r="N16" s="66"/>
      <c r="O16" s="56"/>
    </row>
    <row r="17" spans="1:15" ht="13.5" thickTop="1">
      <c r="A17" s="379" t="s">
        <v>18</v>
      </c>
      <c r="B17" s="61" t="s">
        <v>95</v>
      </c>
      <c r="C17" s="230">
        <v>0</v>
      </c>
      <c r="D17" s="244">
        <f>6.04+0.743+0.093</f>
        <v>6.876</v>
      </c>
      <c r="E17" s="380">
        <f>169+19</f>
        <v>188</v>
      </c>
      <c r="F17" s="382">
        <v>28.34</v>
      </c>
      <c r="G17" s="377">
        <f>218*84</f>
        <v>18312</v>
      </c>
      <c r="H17" s="331">
        <v>13.563</v>
      </c>
      <c r="I17" s="65"/>
      <c r="J17" s="66"/>
      <c r="K17" s="65"/>
      <c r="L17" s="66"/>
      <c r="M17" s="65"/>
      <c r="N17" s="66"/>
      <c r="O17" s="56"/>
    </row>
    <row r="18" spans="1:15" ht="12.75">
      <c r="A18" s="379"/>
      <c r="B18" s="65" t="s">
        <v>96</v>
      </c>
      <c r="C18" s="231">
        <v>5430</v>
      </c>
      <c r="D18" s="245">
        <f>4.03+0.743+0.093</f>
        <v>4.8660000000000005</v>
      </c>
      <c r="E18" s="381"/>
      <c r="F18" s="383"/>
      <c r="G18" s="378"/>
      <c r="H18" s="332"/>
      <c r="I18" s="65"/>
      <c r="J18" s="66"/>
      <c r="K18" s="65"/>
      <c r="L18" s="66"/>
      <c r="M18" s="65"/>
      <c r="N18" s="66"/>
      <c r="O18" s="56"/>
    </row>
    <row r="19" spans="1:15" ht="13.5" thickBot="1">
      <c r="A19" s="379"/>
      <c r="B19" s="65" t="s">
        <v>114</v>
      </c>
      <c r="C19" s="229">
        <v>17.25</v>
      </c>
      <c r="D19" s="245">
        <v>45.412</v>
      </c>
      <c r="E19" s="381"/>
      <c r="F19" s="383"/>
      <c r="G19" s="378"/>
      <c r="H19" s="332"/>
      <c r="I19" s="65"/>
      <c r="J19" s="66"/>
      <c r="K19" s="65"/>
      <c r="L19" s="66"/>
      <c r="M19" s="65"/>
      <c r="N19" s="66"/>
      <c r="O19" s="56"/>
    </row>
    <row r="20" spans="1:15" ht="13.5" thickTop="1">
      <c r="A20" s="379" t="s">
        <v>19</v>
      </c>
      <c r="B20" s="61" t="s">
        <v>95</v>
      </c>
      <c r="C20" s="108">
        <v>0</v>
      </c>
      <c r="D20" s="244">
        <f>(6.04+3.138+0.093)*1.075</f>
        <v>9.966325000000001</v>
      </c>
      <c r="E20" s="380">
        <f>107+14</f>
        <v>121</v>
      </c>
      <c r="F20" s="382">
        <v>28.34</v>
      </c>
      <c r="G20" s="377">
        <f>218*84</f>
        <v>18312</v>
      </c>
      <c r="H20" s="331">
        <v>13.563</v>
      </c>
      <c r="I20" s="65"/>
      <c r="J20" s="66"/>
      <c r="K20" s="65"/>
      <c r="L20" s="66"/>
      <c r="M20" s="65"/>
      <c r="N20" s="66"/>
      <c r="O20" s="56"/>
    </row>
    <row r="21" spans="1:15" ht="12.75">
      <c r="A21" s="379"/>
      <c r="B21" s="65" t="s">
        <v>96</v>
      </c>
      <c r="C21" s="231">
        <v>4560</v>
      </c>
      <c r="D21" s="245">
        <f>(4.03+0.784+0.093)*1.075</f>
        <v>5.275024999999999</v>
      </c>
      <c r="E21" s="381"/>
      <c r="F21" s="383"/>
      <c r="G21" s="378"/>
      <c r="H21" s="332"/>
      <c r="I21" s="65"/>
      <c r="J21" s="66"/>
      <c r="K21" s="65"/>
      <c r="L21" s="66"/>
      <c r="M21" s="65"/>
      <c r="N21" s="66"/>
      <c r="O21" s="56"/>
    </row>
    <row r="22" spans="1:15" ht="13.5" thickBot="1">
      <c r="A22" s="379"/>
      <c r="B22" s="65" t="s">
        <v>114</v>
      </c>
      <c r="C22" s="231">
        <v>17.25</v>
      </c>
      <c r="D22" s="245">
        <f>46.514*1.075</f>
        <v>50.00255</v>
      </c>
      <c r="E22" s="381"/>
      <c r="F22" s="383"/>
      <c r="G22" s="378"/>
      <c r="H22" s="332"/>
      <c r="I22" s="65"/>
      <c r="J22" s="66"/>
      <c r="K22" s="65"/>
      <c r="L22" s="66"/>
      <c r="M22" s="65"/>
      <c r="N22" s="66"/>
      <c r="O22" s="56"/>
    </row>
    <row r="23" spans="1:15" ht="13.5" thickTop="1">
      <c r="A23" s="333" t="s">
        <v>20</v>
      </c>
      <c r="B23" s="61" t="s">
        <v>95</v>
      </c>
      <c r="C23" s="108">
        <v>0</v>
      </c>
      <c r="D23" s="244">
        <f>(6.04+3.138+0.093)*1.075</f>
        <v>9.966325000000001</v>
      </c>
      <c r="E23" s="380">
        <f>74+13</f>
        <v>87</v>
      </c>
      <c r="F23" s="382">
        <v>28.34</v>
      </c>
      <c r="G23" s="377">
        <f>218*84</f>
        <v>18312</v>
      </c>
      <c r="H23" s="331">
        <v>13.563</v>
      </c>
      <c r="I23" s="69"/>
      <c r="J23" s="60"/>
      <c r="K23" s="69"/>
      <c r="L23" s="60"/>
      <c r="M23" s="69"/>
      <c r="N23" s="60"/>
      <c r="O23" s="56"/>
    </row>
    <row r="24" spans="1:15" ht="12.75">
      <c r="A24" s="334"/>
      <c r="B24" s="65" t="s">
        <v>96</v>
      </c>
      <c r="C24" s="231">
        <v>5610</v>
      </c>
      <c r="D24" s="245">
        <f>(4.03+0.784+0.093)*1.075</f>
        <v>5.275024999999999</v>
      </c>
      <c r="E24" s="381"/>
      <c r="F24" s="383"/>
      <c r="G24" s="378"/>
      <c r="H24" s="332"/>
      <c r="I24" s="65"/>
      <c r="J24" s="66"/>
      <c r="K24" s="65"/>
      <c r="L24" s="66"/>
      <c r="M24" s="65"/>
      <c r="N24" s="66"/>
      <c r="O24" s="56"/>
    </row>
    <row r="25" spans="1:15" ht="13.5" thickBot="1">
      <c r="A25" s="334"/>
      <c r="B25" s="65" t="s">
        <v>114</v>
      </c>
      <c r="C25" s="107">
        <v>17.25</v>
      </c>
      <c r="D25" s="245">
        <f>46.514*1.075</f>
        <v>50.00255</v>
      </c>
      <c r="E25" s="381"/>
      <c r="F25" s="383"/>
      <c r="G25" s="378"/>
      <c r="H25" s="332"/>
      <c r="I25" s="65"/>
      <c r="J25" s="66"/>
      <c r="K25" s="65"/>
      <c r="L25" s="66"/>
      <c r="M25" s="65"/>
      <c r="N25" s="66"/>
      <c r="O25" s="56"/>
    </row>
    <row r="26" spans="1:15" ht="13.5" thickTop="1">
      <c r="A26" s="333" t="s">
        <v>69</v>
      </c>
      <c r="B26" s="61" t="s">
        <v>95</v>
      </c>
      <c r="C26" s="108">
        <v>0</v>
      </c>
      <c r="D26" s="244">
        <f>(6.04+3.138+0.093)*1.075</f>
        <v>9.966325000000001</v>
      </c>
      <c r="E26" s="380">
        <v>108</v>
      </c>
      <c r="F26" s="382">
        <v>28.34</v>
      </c>
      <c r="G26" s="377">
        <f>218*84</f>
        <v>18312</v>
      </c>
      <c r="H26" s="331">
        <v>13.563</v>
      </c>
      <c r="I26" s="69"/>
      <c r="J26" s="60"/>
      <c r="K26" s="69"/>
      <c r="L26" s="60"/>
      <c r="M26" s="69"/>
      <c r="N26" s="60"/>
      <c r="O26" s="56"/>
    </row>
    <row r="27" spans="1:15" ht="12.75">
      <c r="A27" s="334"/>
      <c r="B27" s="65" t="s">
        <v>96</v>
      </c>
      <c r="C27" s="107">
        <v>4560</v>
      </c>
      <c r="D27" s="245">
        <f>(4.03+0.784+0.093)*1.075</f>
        <v>5.275024999999999</v>
      </c>
      <c r="E27" s="381"/>
      <c r="F27" s="383"/>
      <c r="G27" s="378"/>
      <c r="H27" s="332"/>
      <c r="I27" s="65"/>
      <c r="J27" s="66"/>
      <c r="K27" s="65"/>
      <c r="L27" s="66"/>
      <c r="M27" s="65"/>
      <c r="N27" s="66"/>
      <c r="O27" s="56"/>
    </row>
    <row r="28" spans="1:15" ht="13.5" thickBot="1">
      <c r="A28" s="334"/>
      <c r="B28" s="65" t="s">
        <v>114</v>
      </c>
      <c r="C28" s="107">
        <v>17.25</v>
      </c>
      <c r="D28" s="245">
        <f>46.514*1.075</f>
        <v>50.00255</v>
      </c>
      <c r="E28" s="381"/>
      <c r="F28" s="383"/>
      <c r="G28" s="378"/>
      <c r="H28" s="332"/>
      <c r="I28" s="65"/>
      <c r="J28" s="66"/>
      <c r="K28" s="65"/>
      <c r="L28" s="66"/>
      <c r="M28" s="65"/>
      <c r="N28" s="66"/>
      <c r="O28" s="56"/>
    </row>
    <row r="29" spans="1:15" ht="13.5" thickTop="1">
      <c r="A29" s="333" t="s">
        <v>70</v>
      </c>
      <c r="B29" s="61" t="s">
        <v>95</v>
      </c>
      <c r="C29" s="108">
        <v>0</v>
      </c>
      <c r="D29" s="244">
        <f>(6.04+3.138+0.093)*1.075</f>
        <v>9.966325000000001</v>
      </c>
      <c r="E29" s="380">
        <f>71+10</f>
        <v>81</v>
      </c>
      <c r="F29" s="382">
        <v>28.34</v>
      </c>
      <c r="G29" s="377">
        <f>218*84</f>
        <v>18312</v>
      </c>
      <c r="H29" s="331">
        <v>13.563</v>
      </c>
      <c r="I29" s="69"/>
      <c r="J29" s="60"/>
      <c r="K29" s="69"/>
      <c r="L29" s="60"/>
      <c r="M29" s="69"/>
      <c r="N29" s="60"/>
      <c r="O29" s="56"/>
    </row>
    <row r="30" spans="1:15" ht="12.75">
      <c r="A30" s="334"/>
      <c r="B30" s="65" t="s">
        <v>96</v>
      </c>
      <c r="C30" s="107">
        <v>3630</v>
      </c>
      <c r="D30" s="245">
        <f>(4.03+0.784+0.093)*1.075</f>
        <v>5.275024999999999</v>
      </c>
      <c r="E30" s="381"/>
      <c r="F30" s="383"/>
      <c r="G30" s="378"/>
      <c r="H30" s="332"/>
      <c r="I30" s="65"/>
      <c r="J30" s="66"/>
      <c r="K30" s="65"/>
      <c r="L30" s="66"/>
      <c r="M30" s="65"/>
      <c r="N30" s="66"/>
      <c r="O30" s="56"/>
    </row>
    <row r="31" spans="1:15" ht="13.5" thickBot="1">
      <c r="A31" s="334"/>
      <c r="B31" s="65" t="s">
        <v>114</v>
      </c>
      <c r="C31" s="107">
        <v>17.25</v>
      </c>
      <c r="D31" s="245">
        <f>46.514*1.075</f>
        <v>50.00255</v>
      </c>
      <c r="E31" s="381"/>
      <c r="F31" s="383"/>
      <c r="G31" s="378"/>
      <c r="H31" s="332"/>
      <c r="I31" s="65"/>
      <c r="J31" s="66"/>
      <c r="K31" s="65"/>
      <c r="L31" s="66"/>
      <c r="M31" s="65"/>
      <c r="N31" s="66"/>
      <c r="O31" s="56"/>
    </row>
    <row r="32" spans="1:15" ht="13.5" thickTop="1">
      <c r="A32" s="333" t="s">
        <v>22</v>
      </c>
      <c r="B32" s="61" t="s">
        <v>95</v>
      </c>
      <c r="C32" s="108">
        <v>0</v>
      </c>
      <c r="D32" s="60">
        <f>7.55524+3.138+0.093</f>
        <v>10.78624</v>
      </c>
      <c r="E32" s="335">
        <f>61+8</f>
        <v>69</v>
      </c>
      <c r="F32" s="331">
        <v>28.34</v>
      </c>
      <c r="G32" s="337">
        <f>218*84</f>
        <v>18312</v>
      </c>
      <c r="H32" s="331">
        <v>13.563</v>
      </c>
      <c r="I32" s="69"/>
      <c r="J32" s="60"/>
      <c r="K32" s="69"/>
      <c r="L32" s="60"/>
      <c r="M32" s="69"/>
      <c r="N32" s="60"/>
      <c r="O32" s="56"/>
    </row>
    <row r="33" spans="1:15" ht="12.75">
      <c r="A33" s="334"/>
      <c r="B33" s="65" t="s">
        <v>96</v>
      </c>
      <c r="C33" s="107">
        <v>4140</v>
      </c>
      <c r="D33" s="66">
        <f>7.55524+0.784+0.093</f>
        <v>8.43224</v>
      </c>
      <c r="E33" s="336"/>
      <c r="F33" s="332"/>
      <c r="G33" s="338"/>
      <c r="H33" s="332"/>
      <c r="I33" s="65"/>
      <c r="J33" s="66"/>
      <c r="K33" s="65"/>
      <c r="L33" s="66"/>
      <c r="M33" s="65"/>
      <c r="N33" s="66"/>
      <c r="O33" s="56"/>
    </row>
    <row r="34" spans="1:15" ht="13.5" thickBot="1">
      <c r="A34" s="334"/>
      <c r="B34" s="65" t="s">
        <v>114</v>
      </c>
      <c r="C34" s="107">
        <v>17.25</v>
      </c>
      <c r="D34" s="66">
        <v>46.514</v>
      </c>
      <c r="E34" s="336"/>
      <c r="F34" s="332"/>
      <c r="G34" s="338"/>
      <c r="H34" s="332"/>
      <c r="I34" s="65"/>
      <c r="J34" s="66"/>
      <c r="K34" s="65"/>
      <c r="L34" s="66"/>
      <c r="M34" s="65"/>
      <c r="N34" s="66"/>
      <c r="O34" s="56"/>
    </row>
    <row r="35" spans="1:15" ht="13.5" thickTop="1">
      <c r="A35" s="333" t="s">
        <v>23</v>
      </c>
      <c r="B35" s="61" t="s">
        <v>95</v>
      </c>
      <c r="C35" s="108"/>
      <c r="D35" s="60"/>
      <c r="E35" s="335"/>
      <c r="F35" s="331"/>
      <c r="G35" s="337"/>
      <c r="H35" s="331"/>
      <c r="I35" s="69"/>
      <c r="J35" s="60"/>
      <c r="K35" s="69"/>
      <c r="L35" s="60"/>
      <c r="M35" s="69"/>
      <c r="N35" s="60"/>
      <c r="O35" s="56"/>
    </row>
    <row r="36" spans="1:15" ht="12.75">
      <c r="A36" s="334"/>
      <c r="B36" s="65" t="s">
        <v>96</v>
      </c>
      <c r="C36" s="107"/>
      <c r="D36" s="66"/>
      <c r="E36" s="336"/>
      <c r="F36" s="332"/>
      <c r="G36" s="338"/>
      <c r="H36" s="332"/>
      <c r="I36" s="65"/>
      <c r="J36" s="66"/>
      <c r="K36" s="65"/>
      <c r="L36" s="66"/>
      <c r="M36" s="65"/>
      <c r="N36" s="66"/>
      <c r="O36" s="56"/>
    </row>
    <row r="37" spans="1:15" ht="13.5" thickBot="1">
      <c r="A37" s="334"/>
      <c r="B37" s="65" t="s">
        <v>114</v>
      </c>
      <c r="C37" s="107"/>
      <c r="D37" s="66"/>
      <c r="E37" s="336"/>
      <c r="F37" s="332"/>
      <c r="G37" s="338"/>
      <c r="H37" s="332"/>
      <c r="I37" s="65"/>
      <c r="J37" s="66"/>
      <c r="K37" s="65"/>
      <c r="L37" s="66"/>
      <c r="M37" s="65"/>
      <c r="N37" s="66"/>
      <c r="O37" s="56"/>
    </row>
    <row r="38" spans="1:15" ht="13.5" thickTop="1">
      <c r="A38" s="333" t="s">
        <v>24</v>
      </c>
      <c r="B38" s="61" t="s">
        <v>95</v>
      </c>
      <c r="C38" s="108"/>
      <c r="D38" s="60"/>
      <c r="E38" s="335"/>
      <c r="F38" s="331"/>
      <c r="G38" s="337"/>
      <c r="H38" s="331"/>
      <c r="I38" s="69"/>
      <c r="J38" s="73"/>
      <c r="K38" s="73"/>
      <c r="L38" s="73"/>
      <c r="M38" s="73"/>
      <c r="N38" s="60"/>
      <c r="O38" s="56"/>
    </row>
    <row r="39" spans="1:15" ht="12.75">
      <c r="A39" s="334"/>
      <c r="B39" s="65" t="s">
        <v>96</v>
      </c>
      <c r="C39" s="107"/>
      <c r="D39" s="66"/>
      <c r="E39" s="336"/>
      <c r="F39" s="332"/>
      <c r="G39" s="338"/>
      <c r="H39" s="332"/>
      <c r="I39" s="65"/>
      <c r="J39" s="74"/>
      <c r="K39" s="74"/>
      <c r="L39" s="74"/>
      <c r="M39" s="74"/>
      <c r="N39" s="66"/>
      <c r="O39" s="56"/>
    </row>
    <row r="40" spans="1:15" ht="12.75">
      <c r="A40" s="334"/>
      <c r="B40" s="65" t="s">
        <v>114</v>
      </c>
      <c r="C40" s="107"/>
      <c r="D40" s="66"/>
      <c r="E40" s="336"/>
      <c r="F40" s="332"/>
      <c r="G40" s="338"/>
      <c r="H40" s="332"/>
      <c r="I40" s="65"/>
      <c r="J40" s="74"/>
      <c r="K40" s="74"/>
      <c r="L40" s="74"/>
      <c r="M40" s="74"/>
      <c r="N40" s="66"/>
      <c r="O40" s="56"/>
    </row>
    <row r="41" spans="1:15" ht="12.75">
      <c r="A41" s="333" t="s">
        <v>25</v>
      </c>
      <c r="B41" s="69" t="s">
        <v>95</v>
      </c>
      <c r="C41" s="108"/>
      <c r="D41" s="60"/>
      <c r="E41" s="335"/>
      <c r="F41" s="331"/>
      <c r="G41" s="337"/>
      <c r="H41" s="331"/>
      <c r="I41" s="69"/>
      <c r="J41" s="60"/>
      <c r="K41" s="69"/>
      <c r="L41" s="60"/>
      <c r="M41" s="69"/>
      <c r="N41" s="60"/>
      <c r="O41" s="56"/>
    </row>
    <row r="42" spans="1:15" ht="12.75">
      <c r="A42" s="334"/>
      <c r="B42" s="65" t="s">
        <v>96</v>
      </c>
      <c r="C42" s="107"/>
      <c r="D42" s="66"/>
      <c r="E42" s="336"/>
      <c r="F42" s="332"/>
      <c r="G42" s="338"/>
      <c r="H42" s="332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334"/>
      <c r="B43" s="65" t="s">
        <v>95</v>
      </c>
      <c r="C43" s="107"/>
      <c r="D43" s="66"/>
      <c r="E43" s="336"/>
      <c r="F43" s="332"/>
      <c r="G43" s="338"/>
      <c r="H43" s="332"/>
      <c r="I43" s="65"/>
      <c r="J43" s="66"/>
      <c r="K43" s="65"/>
      <c r="L43" s="66"/>
      <c r="M43" s="65"/>
      <c r="N43" s="66"/>
      <c r="O43" s="56"/>
    </row>
    <row r="44" spans="1:15" ht="12.75">
      <c r="A44" s="367" t="s">
        <v>26</v>
      </c>
      <c r="B44" s="80" t="s">
        <v>95</v>
      </c>
      <c r="C44" s="80"/>
      <c r="D44" s="207"/>
      <c r="E44" s="370"/>
      <c r="F44" s="373"/>
      <c r="G44" s="375"/>
      <c r="H44" s="364"/>
      <c r="I44" s="183"/>
      <c r="J44" s="205"/>
      <c r="K44" s="203"/>
      <c r="L44" s="205"/>
      <c r="M44" s="203"/>
      <c r="N44" s="192"/>
      <c r="O44" s="56"/>
    </row>
    <row r="45" spans="1:15" ht="12.75">
      <c r="A45" s="368"/>
      <c r="B45" s="81" t="s">
        <v>96</v>
      </c>
      <c r="C45" s="81"/>
      <c r="D45" s="208"/>
      <c r="E45" s="371"/>
      <c r="F45" s="332"/>
      <c r="G45" s="338"/>
      <c r="H45" s="365"/>
      <c r="I45" s="173"/>
      <c r="J45" s="66"/>
      <c r="K45" s="65"/>
      <c r="L45" s="66"/>
      <c r="M45" s="65"/>
      <c r="N45" s="193"/>
      <c r="O45" s="56"/>
    </row>
    <row r="46" spans="1:15" ht="13.5" thickBot="1">
      <c r="A46" s="369"/>
      <c r="B46" s="196" t="s">
        <v>95</v>
      </c>
      <c r="C46" s="196"/>
      <c r="D46" s="208"/>
      <c r="E46" s="372"/>
      <c r="F46" s="374"/>
      <c r="G46" s="376"/>
      <c r="H46" s="366"/>
      <c r="I46" s="185"/>
      <c r="J46" s="206"/>
      <c r="K46" s="204"/>
      <c r="L46" s="206"/>
      <c r="M46" s="204"/>
      <c r="N46" s="195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6" t="s">
        <v>32</v>
      </c>
      <c r="B48" s="386"/>
      <c r="C48" s="386"/>
      <c r="D48" s="387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H29:H31"/>
    <mergeCell ref="A29:A31"/>
    <mergeCell ref="E29:E31"/>
    <mergeCell ref="H26:H28"/>
    <mergeCell ref="A26:A28"/>
    <mergeCell ref="E26:E28"/>
    <mergeCell ref="F26:F28"/>
    <mergeCell ref="G26:G28"/>
    <mergeCell ref="F29:F31"/>
    <mergeCell ref="G29:G31"/>
    <mergeCell ref="G20:G22"/>
    <mergeCell ref="H20:H22"/>
    <mergeCell ref="H23:H25"/>
    <mergeCell ref="A23:A25"/>
    <mergeCell ref="E23:E25"/>
    <mergeCell ref="F23:F25"/>
    <mergeCell ref="G23:G25"/>
    <mergeCell ref="F11:F13"/>
    <mergeCell ref="E14:E16"/>
    <mergeCell ref="A20:A22"/>
    <mergeCell ref="E20:E22"/>
    <mergeCell ref="F20:F22"/>
    <mergeCell ref="F14:F16"/>
    <mergeCell ref="B51:D51"/>
    <mergeCell ref="A11:A13"/>
    <mergeCell ref="A48:D48"/>
    <mergeCell ref="B50:E50"/>
    <mergeCell ref="A14:A16"/>
    <mergeCell ref="E11:E13"/>
    <mergeCell ref="A35:A37"/>
    <mergeCell ref="E35:E37"/>
    <mergeCell ref="A38:A40"/>
    <mergeCell ref="E38:E40"/>
    <mergeCell ref="M9:N9"/>
    <mergeCell ref="A6:N7"/>
    <mergeCell ref="A8:A10"/>
    <mergeCell ref="B8:D8"/>
    <mergeCell ref="E8:F8"/>
    <mergeCell ref="G8:N8"/>
    <mergeCell ref="D9:D10"/>
    <mergeCell ref="E9:E10"/>
    <mergeCell ref="F9:F10"/>
    <mergeCell ref="I1:K1"/>
    <mergeCell ref="I2:K2"/>
    <mergeCell ref="I3:K3"/>
    <mergeCell ref="G11:G13"/>
    <mergeCell ref="I9:J9"/>
    <mergeCell ref="K9:L9"/>
    <mergeCell ref="G9:H9"/>
    <mergeCell ref="H11:H13"/>
    <mergeCell ref="G14:G16"/>
    <mergeCell ref="H17:H19"/>
    <mergeCell ref="A17:A19"/>
    <mergeCell ref="E17:E19"/>
    <mergeCell ref="F17:F19"/>
    <mergeCell ref="G17:G19"/>
    <mergeCell ref="H14:H16"/>
    <mergeCell ref="G41:G43"/>
    <mergeCell ref="A32:A34"/>
    <mergeCell ref="G32:G34"/>
    <mergeCell ref="F41:F43"/>
    <mergeCell ref="F38:F40"/>
    <mergeCell ref="G38:G40"/>
    <mergeCell ref="H32:H34"/>
    <mergeCell ref="E32:E34"/>
    <mergeCell ref="F32:F34"/>
    <mergeCell ref="G35:G37"/>
    <mergeCell ref="H35:H37"/>
    <mergeCell ref="F35:F37"/>
    <mergeCell ref="H38:H40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D35" sqref="D35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5" t="s">
        <v>16</v>
      </c>
      <c r="B11" s="97" t="s">
        <v>95</v>
      </c>
      <c r="C11" s="220">
        <v>6480</v>
      </c>
      <c r="D11" s="6">
        <f>6.04+0.743+0.093</f>
        <v>6.876</v>
      </c>
      <c r="E11" s="296">
        <f>306+4</f>
        <v>310</v>
      </c>
      <c r="F11" s="297">
        <v>28.34</v>
      </c>
      <c r="G11" s="417">
        <f>150*84</f>
        <v>12600</v>
      </c>
      <c r="H11" s="406">
        <v>13.563</v>
      </c>
      <c r="I11" s="116"/>
      <c r="J11" s="118"/>
      <c r="K11" s="116"/>
      <c r="L11" s="118"/>
      <c r="M11" s="116"/>
      <c r="N11" s="118"/>
    </row>
    <row r="12" spans="1:14" ht="15.75" customHeight="1">
      <c r="A12" s="416"/>
      <c r="B12" s="101" t="s">
        <v>102</v>
      </c>
      <c r="C12" s="111">
        <v>0</v>
      </c>
      <c r="D12" s="8">
        <v>0</v>
      </c>
      <c r="E12" s="418"/>
      <c r="F12" s="303"/>
      <c r="G12" s="304"/>
      <c r="H12" s="407"/>
      <c r="I12" s="84"/>
      <c r="J12" s="125"/>
      <c r="K12" s="84"/>
      <c r="L12" s="125"/>
      <c r="M12" s="84"/>
      <c r="N12" s="125"/>
    </row>
    <row r="13" spans="1:14" ht="15.75" customHeight="1" thickBot="1">
      <c r="A13" s="416"/>
      <c r="B13" s="101" t="s">
        <v>114</v>
      </c>
      <c r="C13" s="111">
        <v>17.25</v>
      </c>
      <c r="D13" s="8">
        <v>45.412</v>
      </c>
      <c r="E13" s="418"/>
      <c r="F13" s="303"/>
      <c r="G13" s="304"/>
      <c r="H13" s="407"/>
      <c r="I13" s="187"/>
      <c r="J13" s="128"/>
      <c r="K13" s="187"/>
      <c r="L13" s="128"/>
      <c r="M13" s="187"/>
      <c r="N13" s="128"/>
    </row>
    <row r="14" spans="1:14" ht="15" customHeight="1" thickTop="1">
      <c r="A14" s="414" t="s">
        <v>17</v>
      </c>
      <c r="B14" s="97" t="s">
        <v>95</v>
      </c>
      <c r="C14" s="221">
        <v>7060</v>
      </c>
      <c r="D14" s="6">
        <f>6.04+0.743+0.093</f>
        <v>6.876</v>
      </c>
      <c r="E14" s="412">
        <v>299</v>
      </c>
      <c r="F14" s="413">
        <v>28.34</v>
      </c>
      <c r="G14" s="411">
        <f>150*84</f>
        <v>12600</v>
      </c>
      <c r="H14" s="406">
        <v>13.563</v>
      </c>
      <c r="I14" s="7"/>
      <c r="J14" s="175"/>
      <c r="K14" s="116"/>
      <c r="L14" s="118"/>
      <c r="M14" s="116"/>
      <c r="N14" s="118"/>
    </row>
    <row r="15" spans="1:14" ht="15" customHeight="1">
      <c r="A15" s="414"/>
      <c r="B15" s="101" t="s">
        <v>102</v>
      </c>
      <c r="C15" s="111">
        <v>0</v>
      </c>
      <c r="D15" s="8">
        <v>0</v>
      </c>
      <c r="E15" s="412"/>
      <c r="F15" s="413"/>
      <c r="G15" s="411"/>
      <c r="H15" s="407"/>
      <c r="I15" s="7"/>
      <c r="J15" s="175"/>
      <c r="K15" s="84"/>
      <c r="L15" s="125"/>
      <c r="M15" s="84"/>
      <c r="N15" s="125"/>
    </row>
    <row r="16" spans="1:14" ht="15" customHeight="1" thickBot="1">
      <c r="A16" s="414"/>
      <c r="B16" s="101" t="s">
        <v>114</v>
      </c>
      <c r="C16" s="111">
        <v>17.25</v>
      </c>
      <c r="D16" s="8">
        <v>45.412</v>
      </c>
      <c r="E16" s="412"/>
      <c r="F16" s="413"/>
      <c r="G16" s="411"/>
      <c r="H16" s="407"/>
      <c r="I16" s="7"/>
      <c r="J16" s="175"/>
      <c r="K16" s="187"/>
      <c r="L16" s="128"/>
      <c r="M16" s="187"/>
      <c r="N16" s="128"/>
    </row>
    <row r="17" spans="1:14" ht="13.5" thickTop="1">
      <c r="A17" s="414" t="s">
        <v>18</v>
      </c>
      <c r="B17" s="97" t="s">
        <v>95</v>
      </c>
      <c r="C17" s="221">
        <v>6840</v>
      </c>
      <c r="D17" s="6">
        <f>6.04+0.743+0.093</f>
        <v>6.876</v>
      </c>
      <c r="E17" s="412">
        <f>353+6</f>
        <v>359</v>
      </c>
      <c r="F17" s="413">
        <v>28.34</v>
      </c>
      <c r="G17" s="411">
        <f>150*84</f>
        <v>12600</v>
      </c>
      <c r="H17" s="406">
        <v>13.563</v>
      </c>
      <c r="I17" s="116"/>
      <c r="J17" s="118"/>
      <c r="K17" s="116"/>
      <c r="L17" s="118"/>
      <c r="M17" s="116"/>
      <c r="N17" s="118"/>
    </row>
    <row r="18" spans="1:14" ht="12.75">
      <c r="A18" s="414"/>
      <c r="B18" s="101" t="s">
        <v>102</v>
      </c>
      <c r="C18" s="111">
        <v>0</v>
      </c>
      <c r="D18" s="8">
        <v>0</v>
      </c>
      <c r="E18" s="412"/>
      <c r="F18" s="413"/>
      <c r="G18" s="411"/>
      <c r="H18" s="407"/>
      <c r="I18" s="84"/>
      <c r="J18" s="125"/>
      <c r="K18" s="84"/>
      <c r="L18" s="125"/>
      <c r="M18" s="84"/>
      <c r="N18" s="125"/>
    </row>
    <row r="19" spans="1:14" ht="13.5" thickBot="1">
      <c r="A19" s="414"/>
      <c r="B19" s="101" t="s">
        <v>114</v>
      </c>
      <c r="C19" s="111">
        <v>17.25</v>
      </c>
      <c r="D19" s="8">
        <v>45.412</v>
      </c>
      <c r="E19" s="412"/>
      <c r="F19" s="413"/>
      <c r="G19" s="411"/>
      <c r="H19" s="407"/>
      <c r="I19" s="187"/>
      <c r="J19" s="128"/>
      <c r="K19" s="187"/>
      <c r="L19" s="128"/>
      <c r="M19" s="187"/>
      <c r="N19" s="128"/>
    </row>
    <row r="20" spans="1:14" ht="13.5" thickTop="1">
      <c r="A20" s="404" t="s">
        <v>19</v>
      </c>
      <c r="B20" s="97" t="s">
        <v>95</v>
      </c>
      <c r="C20" s="221">
        <v>5880</v>
      </c>
      <c r="D20" s="243">
        <f>(6.04+3.138+0.093)*1.075</f>
        <v>9.966325000000001</v>
      </c>
      <c r="E20" s="412">
        <v>317</v>
      </c>
      <c r="F20" s="413">
        <v>28.34</v>
      </c>
      <c r="G20" s="411">
        <f>150*84</f>
        <v>12600</v>
      </c>
      <c r="H20" s="406">
        <v>13.563</v>
      </c>
      <c r="I20" s="7"/>
      <c r="J20" s="8"/>
      <c r="K20" s="7"/>
      <c r="L20" s="8"/>
      <c r="M20" s="7"/>
      <c r="N20" s="8"/>
    </row>
    <row r="21" spans="1:14" ht="12.75">
      <c r="A21" s="405"/>
      <c r="B21" s="101" t="s">
        <v>102</v>
      </c>
      <c r="C21" s="111">
        <v>0</v>
      </c>
      <c r="D21" s="8">
        <v>0</v>
      </c>
      <c r="E21" s="412"/>
      <c r="F21" s="413"/>
      <c r="G21" s="411"/>
      <c r="H21" s="407"/>
      <c r="I21" s="7"/>
      <c r="J21" s="8"/>
      <c r="K21" s="7"/>
      <c r="L21" s="8"/>
      <c r="M21" s="7"/>
      <c r="N21" s="8"/>
    </row>
    <row r="22" spans="1:14" ht="13.5" thickBot="1">
      <c r="A22" s="405"/>
      <c r="B22" s="101" t="s">
        <v>114</v>
      </c>
      <c r="C22" s="111">
        <v>17.25</v>
      </c>
      <c r="D22" s="8">
        <f>46.514*1.075</f>
        <v>50.00255</v>
      </c>
      <c r="E22" s="412"/>
      <c r="F22" s="413"/>
      <c r="G22" s="411"/>
      <c r="H22" s="407"/>
      <c r="I22" s="7"/>
      <c r="J22" s="8"/>
      <c r="K22" s="7"/>
      <c r="L22" s="8"/>
      <c r="M22" s="7"/>
      <c r="N22" s="8"/>
    </row>
    <row r="23" spans="1:14" ht="13.5" thickTop="1">
      <c r="A23" s="404" t="s">
        <v>20</v>
      </c>
      <c r="B23" s="97" t="s">
        <v>95</v>
      </c>
      <c r="C23" s="221">
        <v>7100</v>
      </c>
      <c r="D23" s="243">
        <f>(6.04+3.138+0.093)*1.075</f>
        <v>9.966325000000001</v>
      </c>
      <c r="E23" s="412">
        <f>379+4</f>
        <v>383</v>
      </c>
      <c r="F23" s="413">
        <v>28.34</v>
      </c>
      <c r="G23" s="299">
        <f>150*84</f>
        <v>12600</v>
      </c>
      <c r="H23" s="406">
        <v>13.563</v>
      </c>
      <c r="I23" s="14"/>
      <c r="J23" s="15"/>
      <c r="K23" s="14"/>
      <c r="L23" s="15"/>
      <c r="M23" s="14"/>
      <c r="N23" s="15"/>
    </row>
    <row r="24" spans="1:14" ht="12.75">
      <c r="A24" s="405"/>
      <c r="B24" s="101" t="s">
        <v>102</v>
      </c>
      <c r="C24" s="111">
        <v>0</v>
      </c>
      <c r="D24" s="8">
        <v>0</v>
      </c>
      <c r="E24" s="412"/>
      <c r="F24" s="413"/>
      <c r="G24" s="408"/>
      <c r="H24" s="407"/>
      <c r="I24" s="7"/>
      <c r="J24" s="8"/>
      <c r="K24" s="7"/>
      <c r="L24" s="8"/>
      <c r="M24" s="7"/>
      <c r="N24" s="8"/>
    </row>
    <row r="25" spans="1:14" ht="13.5" thickBot="1">
      <c r="A25" s="405"/>
      <c r="B25" s="101" t="s">
        <v>114</v>
      </c>
      <c r="C25" s="111">
        <v>17.25</v>
      </c>
      <c r="D25" s="8">
        <f>46.514*1.075</f>
        <v>50.00255</v>
      </c>
      <c r="E25" s="412"/>
      <c r="F25" s="413"/>
      <c r="G25" s="408"/>
      <c r="H25" s="407"/>
      <c r="I25" s="7"/>
      <c r="J25" s="8"/>
      <c r="K25" s="7"/>
      <c r="L25" s="8"/>
      <c r="M25" s="7"/>
      <c r="N25" s="8"/>
    </row>
    <row r="26" spans="1:14" ht="13.5" thickTop="1">
      <c r="A26" s="404" t="s">
        <v>69</v>
      </c>
      <c r="B26" s="97" t="s">
        <v>95</v>
      </c>
      <c r="C26" s="110">
        <v>6240</v>
      </c>
      <c r="D26" s="243">
        <f>(6.04+3.138+0.093)*1.075</f>
        <v>9.966325000000001</v>
      </c>
      <c r="E26" s="412">
        <f>329+11</f>
        <v>340</v>
      </c>
      <c r="F26" s="413">
        <v>28.34</v>
      </c>
      <c r="G26" s="299">
        <f>150*84</f>
        <v>12600</v>
      </c>
      <c r="H26" s="406">
        <v>13.563</v>
      </c>
      <c r="I26" s="14"/>
      <c r="J26" s="15"/>
      <c r="K26" s="14"/>
      <c r="L26" s="15"/>
      <c r="M26" s="14"/>
      <c r="N26" s="15"/>
    </row>
    <row r="27" spans="1:14" ht="12.75">
      <c r="A27" s="405"/>
      <c r="B27" s="101" t="s">
        <v>102</v>
      </c>
      <c r="C27" s="111">
        <v>0</v>
      </c>
      <c r="D27" s="8">
        <v>0</v>
      </c>
      <c r="E27" s="412"/>
      <c r="F27" s="413"/>
      <c r="G27" s="408"/>
      <c r="H27" s="407"/>
      <c r="I27" s="7"/>
      <c r="J27" s="8"/>
      <c r="K27" s="7"/>
      <c r="L27" s="8"/>
      <c r="M27" s="7"/>
      <c r="N27" s="8"/>
    </row>
    <row r="28" spans="1:14" ht="13.5" thickBot="1">
      <c r="A28" s="405"/>
      <c r="B28" s="101" t="s">
        <v>114</v>
      </c>
      <c r="C28" s="111">
        <v>17.25</v>
      </c>
      <c r="D28" s="8">
        <f>46.514*1.075</f>
        <v>50.00255</v>
      </c>
      <c r="E28" s="412"/>
      <c r="F28" s="413"/>
      <c r="G28" s="408"/>
      <c r="H28" s="407"/>
      <c r="I28" s="7"/>
      <c r="J28" s="8"/>
      <c r="K28" s="7"/>
      <c r="L28" s="8"/>
      <c r="M28" s="7"/>
      <c r="N28" s="8"/>
    </row>
    <row r="29" spans="1:14" ht="13.5" thickTop="1">
      <c r="A29" s="404" t="s">
        <v>70</v>
      </c>
      <c r="B29" s="151" t="s">
        <v>95</v>
      </c>
      <c r="C29" s="77">
        <v>5560</v>
      </c>
      <c r="D29" s="243">
        <f>(6.04+3.138+0.093)*1.075</f>
        <v>9.966325000000001</v>
      </c>
      <c r="E29" s="409">
        <f>305+3</f>
        <v>308</v>
      </c>
      <c r="F29" s="319">
        <v>28.34</v>
      </c>
      <c r="G29" s="299">
        <f>150*84</f>
        <v>12600</v>
      </c>
      <c r="H29" s="406">
        <v>13.563</v>
      </c>
      <c r="I29" s="14"/>
      <c r="J29" s="15"/>
      <c r="K29" s="14"/>
      <c r="L29" s="15"/>
      <c r="M29" s="14"/>
      <c r="N29" s="15"/>
    </row>
    <row r="30" spans="1:14" ht="12.75">
      <c r="A30" s="405"/>
      <c r="B30" s="152" t="s">
        <v>102</v>
      </c>
      <c r="C30" s="78">
        <v>0</v>
      </c>
      <c r="D30" s="8">
        <v>0</v>
      </c>
      <c r="E30" s="410"/>
      <c r="F30" s="290"/>
      <c r="G30" s="408"/>
      <c r="H30" s="407"/>
      <c r="I30" s="7"/>
      <c r="J30" s="8"/>
      <c r="K30" s="7"/>
      <c r="L30" s="8"/>
      <c r="M30" s="7"/>
      <c r="N30" s="8"/>
    </row>
    <row r="31" spans="1:14" ht="13.5" thickBot="1">
      <c r="A31" s="405"/>
      <c r="B31" s="152" t="s">
        <v>114</v>
      </c>
      <c r="C31" s="155">
        <v>17.25</v>
      </c>
      <c r="D31" s="8">
        <f>46.514*1.075</f>
        <v>50.00255</v>
      </c>
      <c r="E31" s="410"/>
      <c r="F31" s="290"/>
      <c r="G31" s="408"/>
      <c r="H31" s="407"/>
      <c r="I31" s="7"/>
      <c r="J31" s="8"/>
      <c r="K31" s="7"/>
      <c r="L31" s="8"/>
      <c r="M31" s="7"/>
      <c r="N31" s="8"/>
    </row>
    <row r="32" spans="1:14" ht="13.5" thickTop="1">
      <c r="A32" s="404" t="s">
        <v>22</v>
      </c>
      <c r="B32" s="151" t="s">
        <v>95</v>
      </c>
      <c r="C32" s="77">
        <v>6200</v>
      </c>
      <c r="D32" s="156">
        <f>7.55524+3.138+0.093</f>
        <v>10.78624</v>
      </c>
      <c r="E32" s="409">
        <v>342</v>
      </c>
      <c r="F32" s="319">
        <v>28.34</v>
      </c>
      <c r="G32" s="299">
        <f>150*84</f>
        <v>12600</v>
      </c>
      <c r="H32" s="406">
        <v>13.563</v>
      </c>
      <c r="I32" s="142"/>
      <c r="J32" s="157"/>
      <c r="K32" s="142"/>
      <c r="L32" s="157"/>
      <c r="M32" s="142"/>
      <c r="N32" s="157"/>
    </row>
    <row r="33" spans="1:14" ht="12.75" customHeight="1">
      <c r="A33" s="405"/>
      <c r="B33" s="152" t="s">
        <v>102</v>
      </c>
      <c r="C33" s="78">
        <v>0</v>
      </c>
      <c r="D33" s="154">
        <v>0</v>
      </c>
      <c r="E33" s="410"/>
      <c r="F33" s="290"/>
      <c r="G33" s="408"/>
      <c r="H33" s="407"/>
      <c r="I33" s="143"/>
      <c r="J33" s="158"/>
      <c r="K33" s="143"/>
      <c r="L33" s="158"/>
      <c r="M33" s="143"/>
      <c r="N33" s="158"/>
    </row>
    <row r="34" spans="1:14" ht="12.75" customHeight="1" thickBot="1">
      <c r="A34" s="405"/>
      <c r="B34" s="152" t="s">
        <v>114</v>
      </c>
      <c r="C34" s="155">
        <v>17.25</v>
      </c>
      <c r="D34" s="154">
        <v>46.514</v>
      </c>
      <c r="E34" s="410"/>
      <c r="F34" s="290"/>
      <c r="G34" s="408"/>
      <c r="H34" s="407"/>
      <c r="I34" s="144"/>
      <c r="J34" s="159"/>
      <c r="K34" s="144"/>
      <c r="L34" s="159"/>
      <c r="M34" s="144"/>
      <c r="N34" s="159"/>
    </row>
    <row r="35" spans="1:14" ht="12.75" customHeight="1">
      <c r="A35" s="404" t="s">
        <v>23</v>
      </c>
      <c r="B35" s="97" t="s">
        <v>95</v>
      </c>
      <c r="C35" s="111"/>
      <c r="D35" s="156"/>
      <c r="E35" s="409"/>
      <c r="F35" s="319"/>
      <c r="G35" s="299"/>
      <c r="H35" s="403"/>
      <c r="I35" s="142"/>
      <c r="J35" s="157"/>
      <c r="K35" s="142"/>
      <c r="L35" s="157"/>
      <c r="M35" s="142"/>
      <c r="N35" s="157"/>
    </row>
    <row r="36" spans="1:14" ht="12.75" customHeight="1">
      <c r="A36" s="405"/>
      <c r="B36" s="101" t="s">
        <v>102</v>
      </c>
      <c r="C36" s="111"/>
      <c r="D36" s="154"/>
      <c r="E36" s="410"/>
      <c r="F36" s="290"/>
      <c r="G36" s="408"/>
      <c r="H36" s="392"/>
      <c r="I36" s="143"/>
      <c r="J36" s="158"/>
      <c r="K36" s="143"/>
      <c r="L36" s="158"/>
      <c r="M36" s="143"/>
      <c r="N36" s="158"/>
    </row>
    <row r="37" spans="1:14" ht="12.75" customHeight="1" thickBot="1">
      <c r="A37" s="405"/>
      <c r="B37" s="101" t="s">
        <v>114</v>
      </c>
      <c r="C37" s="111"/>
      <c r="D37" s="154"/>
      <c r="E37" s="410"/>
      <c r="F37" s="290"/>
      <c r="G37" s="408"/>
      <c r="H37" s="392"/>
      <c r="I37" s="144"/>
      <c r="J37" s="159"/>
      <c r="K37" s="144"/>
      <c r="L37" s="159"/>
      <c r="M37" s="144"/>
      <c r="N37" s="159"/>
    </row>
    <row r="38" spans="1:14" ht="12.75">
      <c r="A38" s="404" t="s">
        <v>24</v>
      </c>
      <c r="B38" s="151" t="s">
        <v>95</v>
      </c>
      <c r="C38" s="142"/>
      <c r="D38" s="157"/>
      <c r="E38" s="323"/>
      <c r="F38" s="319"/>
      <c r="G38" s="299"/>
      <c r="H38" s="403"/>
      <c r="I38" s="142"/>
      <c r="J38" s="157"/>
      <c r="K38" s="142"/>
      <c r="L38" s="157"/>
      <c r="M38" s="142"/>
      <c r="N38" s="157"/>
    </row>
    <row r="39" spans="1:14" ht="15" customHeight="1">
      <c r="A39" s="405"/>
      <c r="B39" s="152" t="s">
        <v>102</v>
      </c>
      <c r="C39" s="143"/>
      <c r="D39" s="158"/>
      <c r="E39" s="318"/>
      <c r="F39" s="290"/>
      <c r="G39" s="408"/>
      <c r="H39" s="392"/>
      <c r="I39" s="143"/>
      <c r="J39" s="158"/>
      <c r="K39" s="143"/>
      <c r="L39" s="158"/>
      <c r="M39" s="143"/>
      <c r="N39" s="158"/>
    </row>
    <row r="40" spans="1:14" ht="15" customHeight="1" thickBot="1">
      <c r="A40" s="405"/>
      <c r="B40" s="152" t="s">
        <v>114</v>
      </c>
      <c r="C40" s="144"/>
      <c r="D40" s="159"/>
      <c r="E40" s="318"/>
      <c r="F40" s="290"/>
      <c r="G40" s="408"/>
      <c r="H40" s="392"/>
      <c r="I40" s="144"/>
      <c r="J40" s="159"/>
      <c r="K40" s="144"/>
      <c r="L40" s="159"/>
      <c r="M40" s="144"/>
      <c r="N40" s="159"/>
    </row>
    <row r="41" spans="1:14" ht="12.75">
      <c r="A41" s="404" t="s">
        <v>25</v>
      </c>
      <c r="B41" s="151" t="s">
        <v>95</v>
      </c>
      <c r="C41" s="170"/>
      <c r="D41" s="118"/>
      <c r="E41" s="323"/>
      <c r="F41" s="319"/>
      <c r="G41" s="299"/>
      <c r="H41" s="403"/>
      <c r="I41" s="142"/>
      <c r="J41" s="157"/>
      <c r="K41" s="142"/>
      <c r="L41" s="157"/>
      <c r="M41" s="142"/>
      <c r="N41" s="157"/>
    </row>
    <row r="42" spans="1:14" ht="15" customHeight="1">
      <c r="A42" s="405"/>
      <c r="B42" s="152" t="s">
        <v>102</v>
      </c>
      <c r="C42" s="171"/>
      <c r="D42" s="125"/>
      <c r="E42" s="318"/>
      <c r="F42" s="290"/>
      <c r="G42" s="408"/>
      <c r="H42" s="392"/>
      <c r="I42" s="143"/>
      <c r="J42" s="158"/>
      <c r="K42" s="143"/>
      <c r="L42" s="158"/>
      <c r="M42" s="143"/>
      <c r="N42" s="158"/>
    </row>
    <row r="43" spans="1:14" ht="15" customHeight="1" thickBot="1">
      <c r="A43" s="405"/>
      <c r="B43" s="152" t="s">
        <v>114</v>
      </c>
      <c r="C43" s="172"/>
      <c r="D43" s="128"/>
      <c r="E43" s="318"/>
      <c r="F43" s="290"/>
      <c r="G43" s="408"/>
      <c r="H43" s="392"/>
      <c r="I43" s="144"/>
      <c r="J43" s="159"/>
      <c r="K43" s="144"/>
      <c r="L43" s="159"/>
      <c r="M43" s="144"/>
      <c r="N43" s="159"/>
    </row>
    <row r="44" spans="1:14" ht="12.75">
      <c r="A44" s="397" t="s">
        <v>26</v>
      </c>
      <c r="B44" s="209" t="s">
        <v>95</v>
      </c>
      <c r="C44" s="142"/>
      <c r="D44" s="118"/>
      <c r="E44" s="394"/>
      <c r="F44" s="394"/>
      <c r="G44" s="400"/>
      <c r="H44" s="391"/>
      <c r="I44" s="142"/>
      <c r="J44" s="157"/>
      <c r="K44" s="142"/>
      <c r="L44" s="157"/>
      <c r="M44" s="142"/>
      <c r="N44" s="157"/>
    </row>
    <row r="45" spans="1:14" ht="15" customHeight="1">
      <c r="A45" s="398"/>
      <c r="B45" s="210" t="s">
        <v>102</v>
      </c>
      <c r="C45" s="143"/>
      <c r="D45" s="125"/>
      <c r="E45" s="395"/>
      <c r="F45" s="395"/>
      <c r="G45" s="401"/>
      <c r="H45" s="392"/>
      <c r="I45" s="143"/>
      <c r="J45" s="158"/>
      <c r="K45" s="143"/>
      <c r="L45" s="158"/>
      <c r="M45" s="143"/>
      <c r="N45" s="158"/>
    </row>
    <row r="46" spans="1:14" ht="15" customHeight="1" thickBot="1">
      <c r="A46" s="399"/>
      <c r="B46" s="211" t="s">
        <v>114</v>
      </c>
      <c r="C46" s="144"/>
      <c r="D46" s="128"/>
      <c r="E46" s="396"/>
      <c r="F46" s="396"/>
      <c r="G46" s="402"/>
      <c r="H46" s="393"/>
      <c r="I46" s="144"/>
      <c r="J46" s="159"/>
      <c r="K46" s="144"/>
      <c r="L46" s="159"/>
      <c r="M46" s="144"/>
      <c r="N46" s="159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1" t="s">
        <v>32</v>
      </c>
      <c r="B48" s="311"/>
      <c r="C48" s="311"/>
      <c r="D48" s="31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F35:F37"/>
    <mergeCell ref="H38:H40"/>
    <mergeCell ref="A38:A40"/>
    <mergeCell ref="E38:E40"/>
    <mergeCell ref="F38:F40"/>
    <mergeCell ref="G38:G40"/>
    <mergeCell ref="H20:H22"/>
    <mergeCell ref="H26:H28"/>
    <mergeCell ref="A26:A28"/>
    <mergeCell ref="E26:E28"/>
    <mergeCell ref="F26:F28"/>
    <mergeCell ref="G26:G28"/>
    <mergeCell ref="A23:A25"/>
    <mergeCell ref="G23:G25"/>
    <mergeCell ref="H23:H25"/>
    <mergeCell ref="F23:F25"/>
    <mergeCell ref="E23:E25"/>
    <mergeCell ref="I9:J9"/>
    <mergeCell ref="E9:E10"/>
    <mergeCell ref="F9:F10"/>
    <mergeCell ref="G9:H9"/>
    <mergeCell ref="H11:H13"/>
    <mergeCell ref="E11:E13"/>
    <mergeCell ref="F11:F13"/>
    <mergeCell ref="F17:F19"/>
    <mergeCell ref="G17:G19"/>
    <mergeCell ref="B50:E50"/>
    <mergeCell ref="B51:D51"/>
    <mergeCell ref="A11:A13"/>
    <mergeCell ref="G11:G13"/>
    <mergeCell ref="A29:A31"/>
    <mergeCell ref="E29:E31"/>
    <mergeCell ref="G29:G31"/>
    <mergeCell ref="A35:A37"/>
    <mergeCell ref="E35:E37"/>
    <mergeCell ref="G20:G22"/>
    <mergeCell ref="A20:A22"/>
    <mergeCell ref="E20:E22"/>
    <mergeCell ref="F20:F22"/>
    <mergeCell ref="H14:H16"/>
    <mergeCell ref="A14:A16"/>
    <mergeCell ref="E14:E16"/>
    <mergeCell ref="F14:F16"/>
    <mergeCell ref="H17:H19"/>
    <mergeCell ref="A17:A19"/>
    <mergeCell ref="E17:E19"/>
    <mergeCell ref="K9:L9"/>
    <mergeCell ref="M9:N9"/>
    <mergeCell ref="A48:D48"/>
    <mergeCell ref="A6:N7"/>
    <mergeCell ref="A8:A10"/>
    <mergeCell ref="B8:D8"/>
    <mergeCell ref="E8:F8"/>
    <mergeCell ref="G8:N8"/>
    <mergeCell ref="D9:D10"/>
    <mergeCell ref="G14:G16"/>
    <mergeCell ref="H29:H31"/>
    <mergeCell ref="F29:F31"/>
    <mergeCell ref="G41:G43"/>
    <mergeCell ref="A32:A34"/>
    <mergeCell ref="G32:G34"/>
    <mergeCell ref="H32:H34"/>
    <mergeCell ref="E32:E34"/>
    <mergeCell ref="F32:F34"/>
    <mergeCell ref="G35:G37"/>
    <mergeCell ref="H35:H37"/>
    <mergeCell ref="B9:C10"/>
    <mergeCell ref="H44:H46"/>
    <mergeCell ref="F44:F46"/>
    <mergeCell ref="A44:A46"/>
    <mergeCell ref="E44:E46"/>
    <mergeCell ref="G44:G46"/>
    <mergeCell ref="H41:H43"/>
    <mergeCell ref="A41:A43"/>
    <mergeCell ref="E41:E43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D27" sqref="D27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8" max="8" width="14.85156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17"/>
      <c r="C10" s="318"/>
      <c r="D10" s="29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09" t="s">
        <v>16</v>
      </c>
      <c r="B11" s="97" t="s">
        <v>95</v>
      </c>
      <c r="C11" s="232">
        <v>4780</v>
      </c>
      <c r="D11" s="118">
        <f>5.37+2.599+0.093</f>
        <v>8.062000000000001</v>
      </c>
      <c r="E11" s="316">
        <v>202</v>
      </c>
      <c r="F11" s="310">
        <v>28.34</v>
      </c>
      <c r="G11" s="308">
        <f>182*84</f>
        <v>15288</v>
      </c>
      <c r="H11" s="319">
        <v>13.563</v>
      </c>
      <c r="I11" s="7"/>
      <c r="J11" s="8"/>
      <c r="K11" s="7"/>
      <c r="L11" s="8"/>
      <c r="M11" s="7"/>
      <c r="N11" s="8"/>
    </row>
    <row r="12" spans="1:14" ht="15" customHeight="1" thickBot="1">
      <c r="A12" s="301"/>
      <c r="B12" s="99" t="s">
        <v>112</v>
      </c>
      <c r="C12" s="109">
        <v>17.25</v>
      </c>
      <c r="D12" s="126">
        <v>45.412</v>
      </c>
      <c r="E12" s="302"/>
      <c r="F12" s="303"/>
      <c r="G12" s="304"/>
      <c r="H12" s="303"/>
      <c r="I12" s="7"/>
      <c r="J12" s="8"/>
      <c r="K12" s="7"/>
      <c r="L12" s="8"/>
      <c r="M12" s="7"/>
      <c r="N12" s="8"/>
    </row>
    <row r="13" spans="1:14" ht="15" customHeight="1">
      <c r="A13" s="321" t="s">
        <v>17</v>
      </c>
      <c r="B13" s="97" t="s">
        <v>95</v>
      </c>
      <c r="C13" s="112">
        <v>2240</v>
      </c>
      <c r="D13" s="118">
        <f>5.37+2.599+0.093</f>
        <v>8.062000000000001</v>
      </c>
      <c r="E13" s="323">
        <v>191</v>
      </c>
      <c r="F13" s="419">
        <v>28.34</v>
      </c>
      <c r="G13" s="299">
        <f>182*84</f>
        <v>15288</v>
      </c>
      <c r="H13" s="319">
        <v>13.563</v>
      </c>
      <c r="I13" s="14"/>
      <c r="J13" s="15"/>
      <c r="K13" s="14"/>
      <c r="L13" s="15"/>
      <c r="M13" s="14"/>
      <c r="N13" s="15"/>
    </row>
    <row r="14" spans="1:14" ht="15" customHeight="1" thickBot="1">
      <c r="A14" s="301"/>
      <c r="B14" s="99" t="s">
        <v>112</v>
      </c>
      <c r="C14" s="109">
        <v>17.25</v>
      </c>
      <c r="D14" s="126">
        <v>45.412</v>
      </c>
      <c r="E14" s="302"/>
      <c r="F14" s="420"/>
      <c r="G14" s="304"/>
      <c r="H14" s="303"/>
      <c r="I14" s="21"/>
      <c r="J14" s="22"/>
      <c r="K14" s="21"/>
      <c r="L14" s="22"/>
      <c r="M14" s="21"/>
      <c r="N14" s="22"/>
    </row>
    <row r="15" spans="1:14" ht="15" customHeight="1">
      <c r="A15" s="321" t="s">
        <v>18</v>
      </c>
      <c r="B15" s="97" t="s">
        <v>95</v>
      </c>
      <c r="C15" s="112">
        <v>2320</v>
      </c>
      <c r="D15" s="118">
        <f>5.37+2.599+0.093</f>
        <v>8.062000000000001</v>
      </c>
      <c r="E15" s="323">
        <v>229</v>
      </c>
      <c r="F15" s="419">
        <v>28.34</v>
      </c>
      <c r="G15" s="299">
        <f>182*84</f>
        <v>15288</v>
      </c>
      <c r="H15" s="319">
        <v>13.563</v>
      </c>
      <c r="I15" s="14"/>
      <c r="J15" s="15"/>
      <c r="K15" s="14"/>
      <c r="L15" s="15"/>
      <c r="M15" s="14"/>
      <c r="N15" s="15"/>
    </row>
    <row r="16" spans="1:14" ht="15" customHeight="1" thickBot="1">
      <c r="A16" s="301"/>
      <c r="B16" s="99" t="s">
        <v>112</v>
      </c>
      <c r="C16" s="109">
        <v>17.25</v>
      </c>
      <c r="D16" s="126">
        <v>45.412</v>
      </c>
      <c r="E16" s="302"/>
      <c r="F16" s="420"/>
      <c r="G16" s="304"/>
      <c r="H16" s="303"/>
      <c r="I16" s="21"/>
      <c r="J16" s="22"/>
      <c r="K16" s="21"/>
      <c r="L16" s="22"/>
      <c r="M16" s="21"/>
      <c r="N16" s="22"/>
    </row>
    <row r="17" spans="1:14" ht="15" customHeight="1">
      <c r="A17" s="321" t="s">
        <v>19</v>
      </c>
      <c r="B17" s="97" t="s">
        <v>95</v>
      </c>
      <c r="C17" s="112">
        <v>1800</v>
      </c>
      <c r="D17" s="236">
        <f>5.37*1.075+2.745*1.075+0.093*1.075</f>
        <v>8.8236</v>
      </c>
      <c r="E17" s="323">
        <v>235</v>
      </c>
      <c r="F17" s="419">
        <v>28.34</v>
      </c>
      <c r="G17" s="299">
        <f>182*84</f>
        <v>15288</v>
      </c>
      <c r="H17" s="319">
        <v>13.563</v>
      </c>
      <c r="I17" s="14"/>
      <c r="J17" s="15"/>
      <c r="K17" s="14"/>
      <c r="L17" s="15"/>
      <c r="M17" s="14"/>
      <c r="N17" s="15"/>
    </row>
    <row r="18" spans="1:14" ht="13.5" thickBot="1">
      <c r="A18" s="301"/>
      <c r="B18" s="99" t="s">
        <v>112</v>
      </c>
      <c r="C18" s="109">
        <v>17.25</v>
      </c>
      <c r="D18" s="237">
        <f>46.514*1.075</f>
        <v>50.00255</v>
      </c>
      <c r="E18" s="302"/>
      <c r="F18" s="420"/>
      <c r="G18" s="304"/>
      <c r="H18" s="303"/>
      <c r="I18" s="21"/>
      <c r="J18" s="22"/>
      <c r="K18" s="21"/>
      <c r="L18" s="22"/>
      <c r="M18" s="21"/>
      <c r="N18" s="22"/>
    </row>
    <row r="19" spans="1:14" ht="12.75">
      <c r="A19" s="321" t="s">
        <v>20</v>
      </c>
      <c r="B19" s="97" t="s">
        <v>95</v>
      </c>
      <c r="C19" s="112">
        <v>1780</v>
      </c>
      <c r="D19" s="236">
        <f>5.37*1.075+2.745*1.075+0.093*1.075</f>
        <v>8.8236</v>
      </c>
      <c r="E19" s="323">
        <v>229</v>
      </c>
      <c r="F19" s="419">
        <v>28.34</v>
      </c>
      <c r="G19" s="299">
        <f>182*84</f>
        <v>15288</v>
      </c>
      <c r="H19" s="319">
        <v>13.563</v>
      </c>
      <c r="I19" s="14"/>
      <c r="J19" s="15"/>
      <c r="K19" s="14"/>
      <c r="L19" s="15"/>
      <c r="M19" s="14"/>
      <c r="N19" s="15"/>
    </row>
    <row r="20" spans="1:14" ht="13.5" thickBot="1">
      <c r="A20" s="301"/>
      <c r="B20" s="99" t="s">
        <v>112</v>
      </c>
      <c r="C20" s="109">
        <v>17.25</v>
      </c>
      <c r="D20" s="237">
        <f>46.514*1.075</f>
        <v>50.00255</v>
      </c>
      <c r="E20" s="302"/>
      <c r="F20" s="420"/>
      <c r="G20" s="304"/>
      <c r="H20" s="303"/>
      <c r="I20" s="21"/>
      <c r="J20" s="22"/>
      <c r="K20" s="21"/>
      <c r="L20" s="22"/>
      <c r="M20" s="21"/>
      <c r="N20" s="22"/>
    </row>
    <row r="21" spans="1:14" ht="12.75">
      <c r="A21" s="321" t="s">
        <v>69</v>
      </c>
      <c r="B21" s="97" t="s">
        <v>95</v>
      </c>
      <c r="C21" s="111">
        <v>1360</v>
      </c>
      <c r="D21" s="236">
        <f>5.37*1.075+2.745*1.075+0.093*1.075</f>
        <v>8.8236</v>
      </c>
      <c r="E21" s="323">
        <v>176</v>
      </c>
      <c r="F21" s="419">
        <v>28.34</v>
      </c>
      <c r="G21" s="299">
        <f>182*84</f>
        <v>15288</v>
      </c>
      <c r="H21" s="319">
        <v>13.563</v>
      </c>
      <c r="I21" s="14"/>
      <c r="J21" s="15"/>
      <c r="K21" s="14"/>
      <c r="L21" s="15"/>
      <c r="M21" s="14"/>
      <c r="N21" s="15"/>
    </row>
    <row r="22" spans="1:14" ht="13.5" thickBot="1">
      <c r="A22" s="301"/>
      <c r="B22" s="99" t="s">
        <v>112</v>
      </c>
      <c r="C22" s="109">
        <v>17.25</v>
      </c>
      <c r="D22" s="237">
        <f>46.514*1.075</f>
        <v>50.00255</v>
      </c>
      <c r="E22" s="302"/>
      <c r="F22" s="420"/>
      <c r="G22" s="304"/>
      <c r="H22" s="303"/>
      <c r="I22" s="21"/>
      <c r="J22" s="22"/>
      <c r="K22" s="21"/>
      <c r="L22" s="22"/>
      <c r="M22" s="21"/>
      <c r="N22" s="22"/>
    </row>
    <row r="23" spans="1:14" ht="12.75">
      <c r="A23" s="321" t="s">
        <v>70</v>
      </c>
      <c r="B23" s="97" t="s">
        <v>95</v>
      </c>
      <c r="C23" s="111">
        <v>820</v>
      </c>
      <c r="D23" s="236">
        <f>5.37*1.075+2.745*1.075+0.093*1.075</f>
        <v>8.8236</v>
      </c>
      <c r="E23" s="323">
        <v>178</v>
      </c>
      <c r="F23" s="319">
        <v>28.34</v>
      </c>
      <c r="G23" s="299">
        <f>182*84</f>
        <v>15288</v>
      </c>
      <c r="H23" s="319">
        <v>13.563</v>
      </c>
      <c r="I23" s="14"/>
      <c r="J23" s="15"/>
      <c r="K23" s="14"/>
      <c r="L23" s="15"/>
      <c r="M23" s="14"/>
      <c r="N23" s="15"/>
    </row>
    <row r="24" spans="1:14" ht="13.5" thickBot="1">
      <c r="A24" s="301"/>
      <c r="B24" s="99" t="s">
        <v>112</v>
      </c>
      <c r="C24" s="109">
        <v>17.25</v>
      </c>
      <c r="D24" s="237">
        <f>46.514*1.075</f>
        <v>50.00255</v>
      </c>
      <c r="E24" s="302"/>
      <c r="F24" s="303"/>
      <c r="G24" s="304"/>
      <c r="H24" s="303"/>
      <c r="I24" s="21"/>
      <c r="J24" s="22"/>
      <c r="K24" s="21"/>
      <c r="L24" s="22"/>
      <c r="M24" s="21"/>
      <c r="N24" s="22"/>
    </row>
    <row r="25" spans="1:14" ht="12.75">
      <c r="A25" s="321" t="s">
        <v>22</v>
      </c>
      <c r="B25" s="97" t="s">
        <v>95</v>
      </c>
      <c r="C25" s="111">
        <v>1200</v>
      </c>
      <c r="D25" s="236">
        <f>7.55524+2.745+0.093</f>
        <v>10.39324</v>
      </c>
      <c r="E25" s="323">
        <v>225</v>
      </c>
      <c r="F25" s="319">
        <v>28.34</v>
      </c>
      <c r="G25" s="299">
        <f>182*84</f>
        <v>15288</v>
      </c>
      <c r="H25" s="319">
        <v>13.563</v>
      </c>
      <c r="I25" s="21"/>
      <c r="J25" s="22"/>
      <c r="K25" s="21"/>
      <c r="L25" s="22"/>
      <c r="M25" s="21"/>
      <c r="N25" s="22"/>
    </row>
    <row r="26" spans="1:14" ht="13.5" thickBot="1">
      <c r="A26" s="301"/>
      <c r="B26" s="99" t="s">
        <v>112</v>
      </c>
      <c r="C26" s="109">
        <v>17.25</v>
      </c>
      <c r="D26" s="237">
        <v>46.514</v>
      </c>
      <c r="E26" s="302"/>
      <c r="F26" s="303"/>
      <c r="G26" s="304"/>
      <c r="H26" s="303"/>
      <c r="I26" s="4"/>
      <c r="J26" s="5"/>
      <c r="K26" s="4"/>
      <c r="L26" s="5"/>
      <c r="M26" s="4"/>
      <c r="N26" s="5"/>
    </row>
    <row r="27" spans="1:14" ht="12.75">
      <c r="A27" s="321" t="s">
        <v>23</v>
      </c>
      <c r="B27" s="97" t="s">
        <v>95</v>
      </c>
      <c r="C27" s="111"/>
      <c r="D27" s="125"/>
      <c r="E27" s="323"/>
      <c r="F27" s="319"/>
      <c r="G27" s="299"/>
      <c r="H27" s="319"/>
      <c r="I27" s="4"/>
      <c r="J27" s="5"/>
      <c r="K27" s="4"/>
      <c r="L27" s="5"/>
      <c r="M27" s="4"/>
      <c r="N27" s="5"/>
    </row>
    <row r="28" spans="1:14" ht="13.5" thickBot="1">
      <c r="A28" s="301"/>
      <c r="B28" s="99" t="s">
        <v>112</v>
      </c>
      <c r="C28" s="109"/>
      <c r="D28" s="126"/>
      <c r="E28" s="302"/>
      <c r="F28" s="303"/>
      <c r="G28" s="304"/>
      <c r="H28" s="303"/>
      <c r="I28" s="4"/>
      <c r="J28" s="5"/>
      <c r="K28" s="4"/>
      <c r="L28" s="5"/>
      <c r="M28" s="4"/>
      <c r="N28" s="5"/>
    </row>
    <row r="29" spans="1:14" ht="12.75">
      <c r="A29" s="321" t="s">
        <v>24</v>
      </c>
      <c r="B29" s="97" t="s">
        <v>95</v>
      </c>
      <c r="C29" s="111"/>
      <c r="D29" s="125"/>
      <c r="E29" s="323"/>
      <c r="F29" s="319"/>
      <c r="G29" s="299"/>
      <c r="H29" s="319"/>
      <c r="I29" s="4"/>
      <c r="J29" s="5"/>
      <c r="K29" s="4"/>
      <c r="L29" s="5"/>
      <c r="M29" s="4"/>
      <c r="N29" s="5"/>
    </row>
    <row r="30" spans="1:14" ht="13.5" thickBot="1">
      <c r="A30" s="301"/>
      <c r="B30" s="99" t="s">
        <v>112</v>
      </c>
      <c r="C30" s="109"/>
      <c r="D30" s="126"/>
      <c r="E30" s="302"/>
      <c r="F30" s="303"/>
      <c r="G30" s="304"/>
      <c r="H30" s="303"/>
      <c r="I30" s="4"/>
      <c r="J30" s="5"/>
      <c r="K30" s="4"/>
      <c r="L30" s="5"/>
      <c r="M30" s="4"/>
      <c r="N30" s="5"/>
    </row>
    <row r="31" spans="1:14" ht="12.75">
      <c r="A31" s="321" t="s">
        <v>25</v>
      </c>
      <c r="B31" s="97" t="s">
        <v>95</v>
      </c>
      <c r="C31" s="111"/>
      <c r="D31" s="125"/>
      <c r="E31" s="323"/>
      <c r="F31" s="319"/>
      <c r="G31" s="299"/>
      <c r="H31" s="319"/>
      <c r="I31" s="4"/>
      <c r="J31" s="5"/>
      <c r="K31" s="4"/>
      <c r="L31" s="5"/>
      <c r="M31" s="4"/>
      <c r="N31" s="5"/>
    </row>
    <row r="32" spans="1:14" ht="13.5" thickBot="1">
      <c r="A32" s="301"/>
      <c r="B32" s="99" t="s">
        <v>112</v>
      </c>
      <c r="C32" s="109"/>
      <c r="D32" s="126"/>
      <c r="E32" s="302"/>
      <c r="F32" s="303"/>
      <c r="G32" s="304"/>
      <c r="H32" s="303"/>
      <c r="I32" s="4"/>
      <c r="J32" s="5"/>
      <c r="K32" s="4"/>
      <c r="L32" s="5"/>
      <c r="M32" s="4"/>
      <c r="N32" s="5"/>
    </row>
    <row r="33" spans="1:14" ht="12.75">
      <c r="A33" s="321" t="s">
        <v>26</v>
      </c>
      <c r="B33" s="97" t="s">
        <v>95</v>
      </c>
      <c r="C33" s="111"/>
      <c r="D33" s="125"/>
      <c r="E33" s="323"/>
      <c r="F33" s="319"/>
      <c r="G33" s="299"/>
      <c r="H33" s="319"/>
      <c r="I33" s="14"/>
      <c r="J33" s="15"/>
      <c r="K33" s="14"/>
      <c r="L33" s="15"/>
      <c r="M33" s="14"/>
      <c r="N33" s="15"/>
    </row>
    <row r="34" spans="1:14" ht="13.5" thickBot="1">
      <c r="A34" s="322"/>
      <c r="B34" s="99" t="s">
        <v>112</v>
      </c>
      <c r="C34" s="127"/>
      <c r="D34" s="126"/>
      <c r="E34" s="324"/>
      <c r="F34" s="320"/>
      <c r="G34" s="300"/>
      <c r="H34" s="320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11" t="s">
        <v>32</v>
      </c>
      <c r="B36" s="311"/>
      <c r="C36" s="311"/>
      <c r="D36" s="31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1" t="s">
        <v>35</v>
      </c>
      <c r="C38" s="311"/>
      <c r="D38" s="311"/>
      <c r="E38" s="31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1" t="s">
        <v>34</v>
      </c>
      <c r="C39" s="311"/>
      <c r="D39" s="31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76">
    <mergeCell ref="H29:H30"/>
    <mergeCell ref="A29:A30"/>
    <mergeCell ref="E29:E30"/>
    <mergeCell ref="F29:F30"/>
    <mergeCell ref="G29:G30"/>
    <mergeCell ref="A21:A22"/>
    <mergeCell ref="E21:E22"/>
    <mergeCell ref="F21:F22"/>
    <mergeCell ref="G21:G22"/>
    <mergeCell ref="H19:H20"/>
    <mergeCell ref="E19:E20"/>
    <mergeCell ref="F19:F20"/>
    <mergeCell ref="H21:H22"/>
    <mergeCell ref="B38:E38"/>
    <mergeCell ref="B39:D39"/>
    <mergeCell ref="I9:J9"/>
    <mergeCell ref="K9:L9"/>
    <mergeCell ref="F9:F10"/>
    <mergeCell ref="G9:H9"/>
    <mergeCell ref="H13:H14"/>
    <mergeCell ref="G13:G14"/>
    <mergeCell ref="H15:H16"/>
    <mergeCell ref="H17:H18"/>
    <mergeCell ref="A6:N7"/>
    <mergeCell ref="A8:A10"/>
    <mergeCell ref="B8:D8"/>
    <mergeCell ref="E8:F8"/>
    <mergeCell ref="G8:N8"/>
    <mergeCell ref="D9:D10"/>
    <mergeCell ref="E9:E10"/>
    <mergeCell ref="B9:C10"/>
    <mergeCell ref="G11:G12"/>
    <mergeCell ref="H11:H12"/>
    <mergeCell ref="M9:N9"/>
    <mergeCell ref="A36:D36"/>
    <mergeCell ref="A17:A18"/>
    <mergeCell ref="E17:E18"/>
    <mergeCell ref="F17:F18"/>
    <mergeCell ref="G17:G18"/>
    <mergeCell ref="A19:A20"/>
    <mergeCell ref="G19:G20"/>
    <mergeCell ref="A11:A12"/>
    <mergeCell ref="A13:A14"/>
    <mergeCell ref="E11:E12"/>
    <mergeCell ref="F11:F12"/>
    <mergeCell ref="E13:E14"/>
    <mergeCell ref="F13:F14"/>
    <mergeCell ref="A15:A16"/>
    <mergeCell ref="E15:E16"/>
    <mergeCell ref="F15:F16"/>
    <mergeCell ref="G15:G16"/>
    <mergeCell ref="H23:H24"/>
    <mergeCell ref="A23:A24"/>
    <mergeCell ref="E23:E24"/>
    <mergeCell ref="F23:F24"/>
    <mergeCell ref="G23:G24"/>
    <mergeCell ref="A27:A28"/>
    <mergeCell ref="G27:G28"/>
    <mergeCell ref="H27:H28"/>
    <mergeCell ref="E27:E28"/>
    <mergeCell ref="F27:F28"/>
    <mergeCell ref="A25:A26"/>
    <mergeCell ref="G25:G26"/>
    <mergeCell ref="H25:H26"/>
    <mergeCell ref="E25:E26"/>
    <mergeCell ref="F25:F26"/>
    <mergeCell ref="H33:H34"/>
    <mergeCell ref="A33:A34"/>
    <mergeCell ref="E33:E34"/>
    <mergeCell ref="F33:F34"/>
    <mergeCell ref="G33:G34"/>
    <mergeCell ref="H31:H32"/>
    <mergeCell ref="A31:A32"/>
    <mergeCell ref="E31:E32"/>
    <mergeCell ref="F31:F32"/>
    <mergeCell ref="G31:G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7">
      <selection activeCell="D33" sqref="D33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28" t="s">
        <v>29</v>
      </c>
      <c r="J1" s="428"/>
      <c r="K1" s="428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7" t="s">
        <v>95</v>
      </c>
      <c r="C11" s="220">
        <v>2400</v>
      </c>
      <c r="D11" s="6">
        <f>6.04+2.971+0.093</f>
        <v>9.104</v>
      </c>
      <c r="E11" s="294">
        <v>90</v>
      </c>
      <c r="F11" s="310">
        <v>28.34</v>
      </c>
      <c r="G11" s="308">
        <f>317*84</f>
        <v>26628</v>
      </c>
      <c r="H11" s="319">
        <v>13.563</v>
      </c>
      <c r="I11" s="7"/>
      <c r="J11" s="8"/>
      <c r="K11" s="7"/>
      <c r="L11" s="8"/>
      <c r="M11" s="7"/>
      <c r="N11" s="8"/>
    </row>
    <row r="12" spans="1:14" ht="15.75" customHeight="1">
      <c r="A12" s="405"/>
      <c r="B12" s="101" t="s">
        <v>102</v>
      </c>
      <c r="C12" s="111">
        <v>0</v>
      </c>
      <c r="D12" s="8">
        <f>4.03+0.743+0.093</f>
        <v>4.8660000000000005</v>
      </c>
      <c r="E12" s="410"/>
      <c r="F12" s="290"/>
      <c r="G12" s="408"/>
      <c r="H12" s="290"/>
      <c r="I12" s="7"/>
      <c r="J12" s="8"/>
      <c r="K12" s="7"/>
      <c r="L12" s="8"/>
      <c r="M12" s="7"/>
      <c r="N12" s="8"/>
    </row>
    <row r="13" spans="1:14" ht="15.75" customHeight="1" thickBot="1">
      <c r="A13" s="405"/>
      <c r="B13" s="101" t="s">
        <v>114</v>
      </c>
      <c r="C13" s="111">
        <v>17.25</v>
      </c>
      <c r="D13" s="8">
        <v>45.412</v>
      </c>
      <c r="E13" s="410"/>
      <c r="F13" s="290"/>
      <c r="G13" s="408"/>
      <c r="H13" s="290"/>
      <c r="I13" s="7"/>
      <c r="J13" s="8"/>
      <c r="K13" s="7"/>
      <c r="L13" s="8"/>
      <c r="M13" s="7"/>
      <c r="N13" s="8"/>
    </row>
    <row r="14" spans="1:14" ht="15.75" customHeight="1" thickTop="1">
      <c r="A14" s="404" t="s">
        <v>17</v>
      </c>
      <c r="B14" s="97" t="s">
        <v>95</v>
      </c>
      <c r="C14" s="221">
        <v>2850</v>
      </c>
      <c r="D14" s="6">
        <f>6.04+2.971+0.093</f>
        <v>9.104</v>
      </c>
      <c r="E14" s="409">
        <v>154</v>
      </c>
      <c r="F14" s="419">
        <v>28.34</v>
      </c>
      <c r="G14" s="299">
        <f>317*84</f>
        <v>26628</v>
      </c>
      <c r="H14" s="319">
        <v>13.563</v>
      </c>
      <c r="I14" s="14"/>
      <c r="J14" s="15"/>
      <c r="K14" s="14"/>
      <c r="L14" s="15"/>
      <c r="M14" s="14"/>
      <c r="N14" s="15"/>
    </row>
    <row r="15" spans="1:14" ht="15.75" customHeight="1">
      <c r="A15" s="405"/>
      <c r="B15" s="101" t="s">
        <v>102</v>
      </c>
      <c r="C15" s="111">
        <v>0</v>
      </c>
      <c r="D15" s="8">
        <f>4.03+0.743+0.093</f>
        <v>4.8660000000000005</v>
      </c>
      <c r="E15" s="410"/>
      <c r="F15" s="427"/>
      <c r="G15" s="408"/>
      <c r="H15" s="290"/>
      <c r="I15" s="7"/>
      <c r="J15" s="8"/>
      <c r="K15" s="7"/>
      <c r="L15" s="8"/>
      <c r="M15" s="7"/>
      <c r="N15" s="8"/>
    </row>
    <row r="16" spans="1:14" ht="15.75" customHeight="1" thickBot="1">
      <c r="A16" s="405"/>
      <c r="B16" s="101" t="s">
        <v>114</v>
      </c>
      <c r="C16" s="111">
        <v>17.25</v>
      </c>
      <c r="D16" s="8">
        <v>45.412</v>
      </c>
      <c r="E16" s="410"/>
      <c r="F16" s="427"/>
      <c r="G16" s="408"/>
      <c r="H16" s="290"/>
      <c r="I16" s="7"/>
      <c r="J16" s="8"/>
      <c r="K16" s="7"/>
      <c r="L16" s="8"/>
      <c r="M16" s="7"/>
      <c r="N16" s="8"/>
    </row>
    <row r="17" spans="1:14" ht="15.75" customHeight="1" thickTop="1">
      <c r="A17" s="404" t="s">
        <v>18</v>
      </c>
      <c r="B17" s="97" t="s">
        <v>95</v>
      </c>
      <c r="C17" s="221">
        <v>2910</v>
      </c>
      <c r="D17" s="6">
        <f>6.04+2.971+0.093</f>
        <v>9.104</v>
      </c>
      <c r="E17" s="409">
        <v>69</v>
      </c>
      <c r="F17" s="419">
        <v>28.34</v>
      </c>
      <c r="G17" s="299">
        <f>317*84</f>
        <v>26628</v>
      </c>
      <c r="H17" s="319">
        <v>13.563</v>
      </c>
      <c r="I17" s="14"/>
      <c r="J17" s="15"/>
      <c r="K17" s="14"/>
      <c r="L17" s="15"/>
      <c r="M17" s="14"/>
      <c r="N17" s="15"/>
    </row>
    <row r="18" spans="1:14" ht="15.75" customHeight="1">
      <c r="A18" s="405"/>
      <c r="B18" s="101" t="s">
        <v>102</v>
      </c>
      <c r="C18" s="111">
        <v>0</v>
      </c>
      <c r="D18" s="8">
        <f>4.03+0.743+0.093</f>
        <v>4.8660000000000005</v>
      </c>
      <c r="E18" s="410"/>
      <c r="F18" s="427"/>
      <c r="G18" s="408"/>
      <c r="H18" s="290"/>
      <c r="I18" s="7"/>
      <c r="J18" s="8"/>
      <c r="K18" s="7"/>
      <c r="L18" s="8"/>
      <c r="M18" s="7"/>
      <c r="N18" s="8"/>
    </row>
    <row r="19" spans="1:14" ht="15.75" customHeight="1" thickBot="1">
      <c r="A19" s="405"/>
      <c r="B19" s="101" t="s">
        <v>114</v>
      </c>
      <c r="C19" s="111">
        <v>17.25</v>
      </c>
      <c r="D19" s="8">
        <v>45.412</v>
      </c>
      <c r="E19" s="410"/>
      <c r="F19" s="427"/>
      <c r="G19" s="408"/>
      <c r="H19" s="290"/>
      <c r="I19" s="7"/>
      <c r="J19" s="8"/>
      <c r="K19" s="7"/>
      <c r="L19" s="8"/>
      <c r="M19" s="7"/>
      <c r="N19" s="8"/>
    </row>
    <row r="20" spans="1:14" ht="15" customHeight="1" thickTop="1">
      <c r="A20" s="404" t="s">
        <v>19</v>
      </c>
      <c r="B20" s="97" t="s">
        <v>95</v>
      </c>
      <c r="C20" s="221">
        <v>2670</v>
      </c>
      <c r="D20" s="240">
        <f>(6.04+3.138+0.093)*1.075</f>
        <v>9.966325000000001</v>
      </c>
      <c r="E20" s="409">
        <v>50</v>
      </c>
      <c r="F20" s="419">
        <v>28.34</v>
      </c>
      <c r="G20" s="299">
        <f>317*84</f>
        <v>26628</v>
      </c>
      <c r="H20" s="319">
        <v>13.563</v>
      </c>
      <c r="I20" s="14"/>
      <c r="J20" s="15"/>
      <c r="K20" s="14"/>
      <c r="L20" s="15"/>
      <c r="M20" s="14"/>
      <c r="N20" s="15"/>
    </row>
    <row r="21" spans="1:14" ht="15" customHeight="1">
      <c r="A21" s="405"/>
      <c r="B21" s="101" t="s">
        <v>102</v>
      </c>
      <c r="C21" s="111">
        <v>0</v>
      </c>
      <c r="D21" s="241">
        <f>(4.03+0.784+0.093)*1.075</f>
        <v>5.275024999999999</v>
      </c>
      <c r="E21" s="410"/>
      <c r="F21" s="427"/>
      <c r="G21" s="408"/>
      <c r="H21" s="290"/>
      <c r="I21" s="7"/>
      <c r="J21" s="8"/>
      <c r="K21" s="7"/>
      <c r="L21" s="8"/>
      <c r="M21" s="7"/>
      <c r="N21" s="8"/>
    </row>
    <row r="22" spans="1:14" ht="15" customHeight="1" thickBot="1">
      <c r="A22" s="405"/>
      <c r="B22" s="101" t="s">
        <v>114</v>
      </c>
      <c r="C22" s="111">
        <v>17.25</v>
      </c>
      <c r="D22" s="241">
        <f>46.514*1.075</f>
        <v>50.00255</v>
      </c>
      <c r="E22" s="410"/>
      <c r="F22" s="427"/>
      <c r="G22" s="408"/>
      <c r="H22" s="290"/>
      <c r="I22" s="7"/>
      <c r="J22" s="8"/>
      <c r="K22" s="7"/>
      <c r="L22" s="8"/>
      <c r="M22" s="7"/>
      <c r="N22" s="8"/>
    </row>
    <row r="23" spans="1:14" ht="13.5" thickTop="1">
      <c r="A23" s="404" t="s">
        <v>20</v>
      </c>
      <c r="B23" s="97" t="s">
        <v>95</v>
      </c>
      <c r="C23" s="221">
        <v>1530</v>
      </c>
      <c r="D23" s="240">
        <f>(6.04+3.138+0.093)*1.075</f>
        <v>9.966325000000001</v>
      </c>
      <c r="E23" s="409">
        <v>63</v>
      </c>
      <c r="F23" s="419">
        <v>28.34</v>
      </c>
      <c r="G23" s="299">
        <f>317*84</f>
        <v>26628</v>
      </c>
      <c r="H23" s="319">
        <v>13.563</v>
      </c>
      <c r="I23" s="14"/>
      <c r="J23" s="15"/>
      <c r="K23" s="14"/>
      <c r="L23" s="15"/>
      <c r="M23" s="14"/>
      <c r="N23" s="15"/>
    </row>
    <row r="24" spans="1:14" ht="12.75">
      <c r="A24" s="405"/>
      <c r="B24" s="101" t="s">
        <v>102</v>
      </c>
      <c r="C24" s="111">
        <v>0</v>
      </c>
      <c r="D24" s="241">
        <f>(4.03+0.784+0.093)*1.075</f>
        <v>5.275024999999999</v>
      </c>
      <c r="E24" s="410"/>
      <c r="F24" s="427"/>
      <c r="G24" s="408"/>
      <c r="H24" s="290"/>
      <c r="I24" s="7"/>
      <c r="J24" s="8"/>
      <c r="K24" s="7"/>
      <c r="L24" s="8"/>
      <c r="M24" s="7"/>
      <c r="N24" s="8"/>
    </row>
    <row r="25" spans="1:14" ht="13.5" thickBot="1">
      <c r="A25" s="405"/>
      <c r="B25" s="101" t="s">
        <v>114</v>
      </c>
      <c r="C25" s="111">
        <v>17.25</v>
      </c>
      <c r="D25" s="241">
        <f>46.514*1.075</f>
        <v>50.00255</v>
      </c>
      <c r="E25" s="410"/>
      <c r="F25" s="427"/>
      <c r="G25" s="408"/>
      <c r="H25" s="290"/>
      <c r="I25" s="7"/>
      <c r="J25" s="8"/>
      <c r="K25" s="7"/>
      <c r="L25" s="8"/>
      <c r="M25" s="7"/>
      <c r="N25" s="8"/>
    </row>
    <row r="26" spans="1:14" ht="13.5" thickTop="1">
      <c r="A26" s="404" t="s">
        <v>69</v>
      </c>
      <c r="B26" s="97" t="s">
        <v>95</v>
      </c>
      <c r="C26" s="110">
        <v>1440</v>
      </c>
      <c r="D26" s="240">
        <f>(6.04+3.138+0.093)*1.075</f>
        <v>9.966325000000001</v>
      </c>
      <c r="E26" s="409">
        <v>74</v>
      </c>
      <c r="F26" s="419">
        <v>28.34</v>
      </c>
      <c r="G26" s="299">
        <f>317*84</f>
        <v>26628</v>
      </c>
      <c r="H26" s="319">
        <v>13.563</v>
      </c>
      <c r="I26" s="14"/>
      <c r="J26" s="15"/>
      <c r="K26" s="14"/>
      <c r="L26" s="15"/>
      <c r="M26" s="14"/>
      <c r="N26" s="15"/>
    </row>
    <row r="27" spans="1:14" ht="12.75">
      <c r="A27" s="405"/>
      <c r="B27" s="101" t="s">
        <v>102</v>
      </c>
      <c r="C27" s="111">
        <v>0</v>
      </c>
      <c r="D27" s="241">
        <f>(4.03+0.784+0.093)*1.075</f>
        <v>5.275024999999999</v>
      </c>
      <c r="E27" s="410"/>
      <c r="F27" s="427"/>
      <c r="G27" s="408"/>
      <c r="H27" s="290"/>
      <c r="I27" s="7"/>
      <c r="J27" s="8"/>
      <c r="K27" s="7"/>
      <c r="L27" s="8"/>
      <c r="M27" s="7"/>
      <c r="N27" s="8"/>
    </row>
    <row r="28" spans="1:14" ht="13.5" thickBot="1">
      <c r="A28" s="405"/>
      <c r="B28" s="101" t="s">
        <v>114</v>
      </c>
      <c r="C28" s="111">
        <v>17.25</v>
      </c>
      <c r="D28" s="241">
        <f>46.514*1.075</f>
        <v>50.00255</v>
      </c>
      <c r="E28" s="410"/>
      <c r="F28" s="427"/>
      <c r="G28" s="408"/>
      <c r="H28" s="290"/>
      <c r="I28" s="7"/>
      <c r="J28" s="8"/>
      <c r="K28" s="7"/>
      <c r="L28" s="8"/>
      <c r="M28" s="7"/>
      <c r="N28" s="8"/>
    </row>
    <row r="29" spans="1:14" ht="13.5" thickTop="1">
      <c r="A29" s="404" t="s">
        <v>70</v>
      </c>
      <c r="B29" s="97" t="s">
        <v>95</v>
      </c>
      <c r="C29" s="110">
        <v>1050</v>
      </c>
      <c r="D29" s="240">
        <f>(6.04+3.138+0.093)*1.075</f>
        <v>9.966325000000001</v>
      </c>
      <c r="E29" s="409">
        <v>55</v>
      </c>
      <c r="F29" s="319">
        <v>28.34</v>
      </c>
      <c r="G29" s="299">
        <f>317*84</f>
        <v>26628</v>
      </c>
      <c r="H29" s="319">
        <v>13.563</v>
      </c>
      <c r="I29" s="14"/>
      <c r="J29" s="15"/>
      <c r="K29" s="14"/>
      <c r="L29" s="15"/>
      <c r="M29" s="14"/>
      <c r="N29" s="15"/>
    </row>
    <row r="30" spans="1:14" ht="12.75">
      <c r="A30" s="405"/>
      <c r="B30" s="101" t="s">
        <v>102</v>
      </c>
      <c r="C30" s="111">
        <v>0</v>
      </c>
      <c r="D30" s="241">
        <f>(4.03+0.784+0.093)*1.075</f>
        <v>5.275024999999999</v>
      </c>
      <c r="E30" s="410"/>
      <c r="F30" s="290"/>
      <c r="G30" s="408"/>
      <c r="H30" s="290"/>
      <c r="I30" s="7"/>
      <c r="J30" s="8"/>
      <c r="K30" s="7"/>
      <c r="L30" s="8"/>
      <c r="M30" s="7"/>
      <c r="N30" s="8"/>
    </row>
    <row r="31" spans="1:14" ht="12.75">
      <c r="A31" s="405"/>
      <c r="B31" s="101" t="s">
        <v>114</v>
      </c>
      <c r="C31" s="111">
        <v>17.25</v>
      </c>
      <c r="D31" s="241">
        <f>46.514*1.075</f>
        <v>50.00255</v>
      </c>
      <c r="E31" s="410"/>
      <c r="F31" s="290"/>
      <c r="G31" s="408"/>
      <c r="H31" s="290"/>
      <c r="I31" s="7"/>
      <c r="J31" s="8"/>
      <c r="K31" s="7"/>
      <c r="L31" s="8"/>
      <c r="M31" s="7"/>
      <c r="N31" s="8"/>
    </row>
    <row r="32" spans="1:14" ht="12.75">
      <c r="A32" s="404" t="s">
        <v>22</v>
      </c>
      <c r="B32" s="103" t="s">
        <v>95</v>
      </c>
      <c r="C32" s="110">
        <v>990</v>
      </c>
      <c r="D32" s="15">
        <f>7.55524+3.138+0.093</f>
        <v>10.78624</v>
      </c>
      <c r="E32" s="409">
        <v>171</v>
      </c>
      <c r="F32" s="319">
        <v>28.34</v>
      </c>
      <c r="G32" s="299">
        <f>317*84</f>
        <v>26628</v>
      </c>
      <c r="H32" s="319">
        <v>13.563</v>
      </c>
      <c r="I32" s="21"/>
      <c r="J32" s="22"/>
      <c r="K32" s="21"/>
      <c r="L32" s="22"/>
      <c r="M32" s="21"/>
      <c r="N32" s="22"/>
    </row>
    <row r="33" spans="1:14" ht="12.75">
      <c r="A33" s="405"/>
      <c r="B33" s="99" t="s">
        <v>96</v>
      </c>
      <c r="C33" s="111">
        <v>0</v>
      </c>
      <c r="D33" s="8">
        <f>7.55524+3.138+0.093</f>
        <v>10.78624</v>
      </c>
      <c r="E33" s="410"/>
      <c r="F33" s="290"/>
      <c r="G33" s="408"/>
      <c r="H33" s="290"/>
      <c r="I33" s="21"/>
      <c r="J33" s="22"/>
      <c r="K33" s="21"/>
      <c r="L33" s="22"/>
      <c r="M33" s="21"/>
      <c r="N33" s="22"/>
    </row>
    <row r="34" spans="1:14" ht="12.75">
      <c r="A34" s="405"/>
      <c r="B34" s="103" t="s">
        <v>114</v>
      </c>
      <c r="C34" s="111">
        <v>17.25</v>
      </c>
      <c r="D34" s="8">
        <v>46.514</v>
      </c>
      <c r="E34" s="410"/>
      <c r="F34" s="290"/>
      <c r="G34" s="408"/>
      <c r="H34" s="290"/>
      <c r="I34" s="21"/>
      <c r="J34" s="22"/>
      <c r="K34" s="21"/>
      <c r="L34" s="22"/>
      <c r="M34" s="21"/>
      <c r="N34" s="22"/>
    </row>
    <row r="35" spans="1:14" ht="12.75">
      <c r="A35" s="404" t="s">
        <v>23</v>
      </c>
      <c r="B35" s="103" t="s">
        <v>95</v>
      </c>
      <c r="C35" s="110"/>
      <c r="D35" s="15"/>
      <c r="E35" s="409"/>
      <c r="F35" s="319"/>
      <c r="G35" s="299"/>
      <c r="H35" s="319"/>
      <c r="I35" s="4"/>
      <c r="J35" s="5"/>
      <c r="K35" s="4"/>
      <c r="L35" s="5"/>
      <c r="M35" s="4"/>
      <c r="N35" s="5"/>
    </row>
    <row r="36" spans="1:14" ht="15" customHeight="1">
      <c r="A36" s="405"/>
      <c r="B36" s="99" t="s">
        <v>96</v>
      </c>
      <c r="C36" s="111"/>
      <c r="D36" s="8"/>
      <c r="E36" s="410"/>
      <c r="F36" s="290"/>
      <c r="G36" s="408"/>
      <c r="H36" s="290"/>
      <c r="I36" s="4"/>
      <c r="J36" s="5"/>
      <c r="K36" s="4"/>
      <c r="L36" s="5"/>
      <c r="M36" s="4"/>
      <c r="N36" s="5"/>
    </row>
    <row r="37" spans="1:14" ht="15" customHeight="1">
      <c r="A37" s="405"/>
      <c r="B37" s="103" t="s">
        <v>95</v>
      </c>
      <c r="C37" s="111"/>
      <c r="D37" s="8"/>
      <c r="E37" s="410"/>
      <c r="F37" s="290"/>
      <c r="G37" s="408"/>
      <c r="H37" s="290"/>
      <c r="I37" s="4"/>
      <c r="J37" s="5"/>
      <c r="K37" s="4"/>
      <c r="L37" s="5"/>
      <c r="M37" s="4"/>
      <c r="N37" s="5"/>
    </row>
    <row r="38" spans="1:14" ht="12.75">
      <c r="A38" s="404" t="s">
        <v>24</v>
      </c>
      <c r="B38" s="103" t="s">
        <v>95</v>
      </c>
      <c r="C38" s="110"/>
      <c r="D38" s="15"/>
      <c r="E38" s="409"/>
      <c r="F38" s="319"/>
      <c r="G38" s="299"/>
      <c r="H38" s="319"/>
      <c r="I38" s="4"/>
      <c r="J38" s="5"/>
      <c r="K38" s="4"/>
      <c r="L38" s="5"/>
      <c r="M38" s="4"/>
      <c r="N38" s="5"/>
    </row>
    <row r="39" spans="1:14" ht="15" customHeight="1" thickBot="1">
      <c r="A39" s="405"/>
      <c r="B39" s="105" t="s">
        <v>96</v>
      </c>
      <c r="C39" s="111"/>
      <c r="D39" s="8"/>
      <c r="E39" s="410"/>
      <c r="F39" s="290"/>
      <c r="G39" s="408"/>
      <c r="H39" s="290"/>
      <c r="I39" s="4"/>
      <c r="J39" s="5"/>
      <c r="K39" s="4"/>
      <c r="L39" s="5"/>
      <c r="M39" s="4"/>
      <c r="N39" s="5"/>
    </row>
    <row r="40" spans="1:14" ht="15" customHeight="1">
      <c r="A40" s="405"/>
      <c r="B40" s="103" t="s">
        <v>95</v>
      </c>
      <c r="C40" s="111"/>
      <c r="D40" s="8"/>
      <c r="E40" s="410"/>
      <c r="F40" s="290"/>
      <c r="G40" s="408"/>
      <c r="H40" s="290"/>
      <c r="I40" s="4"/>
      <c r="J40" s="5"/>
      <c r="K40" s="4"/>
      <c r="L40" s="5"/>
      <c r="M40" s="4"/>
      <c r="N40" s="5"/>
    </row>
    <row r="41" spans="1:14" ht="12.75">
      <c r="A41" s="404" t="s">
        <v>25</v>
      </c>
      <c r="B41" s="103" t="s">
        <v>95</v>
      </c>
      <c r="C41" s="110"/>
      <c r="D41" s="15"/>
      <c r="E41" s="409"/>
      <c r="F41" s="319"/>
      <c r="G41" s="299"/>
      <c r="H41" s="319"/>
      <c r="I41" s="4"/>
      <c r="J41" s="5"/>
      <c r="K41" s="4"/>
      <c r="L41" s="5"/>
      <c r="M41" s="4"/>
      <c r="N41" s="5"/>
    </row>
    <row r="42" spans="1:14" ht="15" customHeight="1" thickBot="1">
      <c r="A42" s="405"/>
      <c r="B42" s="105" t="s">
        <v>96</v>
      </c>
      <c r="C42" s="111"/>
      <c r="D42" s="8"/>
      <c r="E42" s="410"/>
      <c r="F42" s="290"/>
      <c r="G42" s="408"/>
      <c r="H42" s="290"/>
      <c r="I42" s="4"/>
      <c r="J42" s="5"/>
      <c r="K42" s="4"/>
      <c r="L42" s="5"/>
      <c r="M42" s="4"/>
      <c r="N42" s="5"/>
    </row>
    <row r="43" spans="1:14" ht="15" customHeight="1" thickBot="1">
      <c r="A43" s="405"/>
      <c r="B43" s="103" t="s">
        <v>95</v>
      </c>
      <c r="C43" s="111"/>
      <c r="D43" s="8"/>
      <c r="E43" s="410"/>
      <c r="F43" s="290"/>
      <c r="G43" s="408"/>
      <c r="H43" s="290"/>
      <c r="I43" s="14"/>
      <c r="J43" s="15"/>
      <c r="K43" s="14"/>
      <c r="L43" s="15"/>
      <c r="M43" s="14"/>
      <c r="N43" s="15"/>
    </row>
    <row r="44" spans="1:14" ht="12.75">
      <c r="A44" s="397" t="s">
        <v>26</v>
      </c>
      <c r="B44" s="209" t="s">
        <v>95</v>
      </c>
      <c r="C44" s="77"/>
      <c r="D44" s="77"/>
      <c r="E44" s="421"/>
      <c r="F44" s="423"/>
      <c r="G44" s="425"/>
      <c r="H44" s="391"/>
      <c r="I44" s="188"/>
      <c r="J44" s="189"/>
      <c r="K44" s="188"/>
      <c r="L44" s="189"/>
      <c r="M44" s="188"/>
      <c r="N44" s="189"/>
    </row>
    <row r="45" spans="1:14" ht="15" customHeight="1" thickBot="1">
      <c r="A45" s="398"/>
      <c r="B45" s="211" t="s">
        <v>96</v>
      </c>
      <c r="C45" s="78"/>
      <c r="D45" s="78"/>
      <c r="E45" s="318"/>
      <c r="F45" s="290"/>
      <c r="G45" s="408"/>
      <c r="H45" s="392"/>
      <c r="I45" s="216"/>
      <c r="J45" s="120"/>
      <c r="K45" s="216"/>
      <c r="L45" s="120"/>
      <c r="M45" s="216"/>
      <c r="N45" s="120"/>
    </row>
    <row r="46" spans="1:14" ht="15" customHeight="1" thickBot="1">
      <c r="A46" s="399"/>
      <c r="B46" s="212" t="s">
        <v>95</v>
      </c>
      <c r="C46" s="155"/>
      <c r="D46" s="155"/>
      <c r="E46" s="422"/>
      <c r="F46" s="424"/>
      <c r="G46" s="426"/>
      <c r="H46" s="393"/>
      <c r="I46" s="217"/>
      <c r="J46" s="121"/>
      <c r="K46" s="217"/>
      <c r="L46" s="121"/>
      <c r="M46" s="217"/>
      <c r="N46" s="12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1" t="s">
        <v>32</v>
      </c>
      <c r="B48" s="311"/>
      <c r="C48" s="311"/>
      <c r="D48" s="31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E35:E37"/>
    <mergeCell ref="H38:H40"/>
    <mergeCell ref="A38:A40"/>
    <mergeCell ref="E38:E40"/>
    <mergeCell ref="F38:F40"/>
    <mergeCell ref="G38:G40"/>
    <mergeCell ref="H26:H28"/>
    <mergeCell ref="A26:A28"/>
    <mergeCell ref="E26:E28"/>
    <mergeCell ref="F26:F28"/>
    <mergeCell ref="G26:G28"/>
    <mergeCell ref="H23:H25"/>
    <mergeCell ref="A23:A25"/>
    <mergeCell ref="E23:E25"/>
    <mergeCell ref="F23:F25"/>
    <mergeCell ref="G23:G25"/>
    <mergeCell ref="A20:A22"/>
    <mergeCell ref="E20:E22"/>
    <mergeCell ref="F20:F22"/>
    <mergeCell ref="G20:G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H20:H22"/>
    <mergeCell ref="F11:F13"/>
    <mergeCell ref="G11:G13"/>
    <mergeCell ref="H11:H13"/>
    <mergeCell ref="G14:G16"/>
    <mergeCell ref="H14:H16"/>
    <mergeCell ref="I1:K1"/>
    <mergeCell ref="I2:K2"/>
    <mergeCell ref="I3:K3"/>
    <mergeCell ref="K9:L9"/>
    <mergeCell ref="H17:H19"/>
    <mergeCell ref="A17:A19"/>
    <mergeCell ref="E17:E19"/>
    <mergeCell ref="F17:F19"/>
    <mergeCell ref="G17:G19"/>
    <mergeCell ref="H29:H31"/>
    <mergeCell ref="A29:A31"/>
    <mergeCell ref="E29:E31"/>
    <mergeCell ref="F29:F31"/>
    <mergeCell ref="G29:G31"/>
    <mergeCell ref="G41:G43"/>
    <mergeCell ref="A32:A34"/>
    <mergeCell ref="G32:G34"/>
    <mergeCell ref="H32:H34"/>
    <mergeCell ref="E32:E34"/>
    <mergeCell ref="F32:F34"/>
    <mergeCell ref="A35:A37"/>
    <mergeCell ref="F35:F37"/>
    <mergeCell ref="G35:G37"/>
    <mergeCell ref="H35:H37"/>
    <mergeCell ref="B9:C10"/>
    <mergeCell ref="H44:H46"/>
    <mergeCell ref="A44:A46"/>
    <mergeCell ref="E44:E46"/>
    <mergeCell ref="F44:F46"/>
    <mergeCell ref="G44:G46"/>
    <mergeCell ref="H41:H43"/>
    <mergeCell ref="A41:A43"/>
    <mergeCell ref="E41:E43"/>
    <mergeCell ref="F41:F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D27" sqref="D2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8" max="8" width="14.14062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28" t="s">
        <v>29</v>
      </c>
      <c r="J1" s="428"/>
      <c r="K1" s="428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28" t="s">
        <v>2</v>
      </c>
      <c r="J2" s="428"/>
      <c r="K2" s="428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432" t="s">
        <v>27</v>
      </c>
      <c r="H9" s="433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7" t="s">
        <v>95</v>
      </c>
      <c r="C11" s="220">
        <v>1620</v>
      </c>
      <c r="D11" s="6">
        <f>5.37+2.599+0.093</f>
        <v>8.062000000000001</v>
      </c>
      <c r="E11" s="294">
        <v>297</v>
      </c>
      <c r="F11" s="310">
        <v>28.34</v>
      </c>
      <c r="G11" s="308">
        <f>150*84</f>
        <v>12600</v>
      </c>
      <c r="H11" s="430">
        <v>13.563</v>
      </c>
      <c r="I11" s="7"/>
      <c r="J11" s="8"/>
      <c r="K11" s="7"/>
      <c r="L11" s="8"/>
      <c r="M11" s="7"/>
      <c r="N11" s="8"/>
    </row>
    <row r="12" spans="1:14" ht="15" customHeight="1" thickBot="1">
      <c r="A12" s="416"/>
      <c r="B12" s="99" t="s">
        <v>114</v>
      </c>
      <c r="C12" s="218">
        <v>17.25</v>
      </c>
      <c r="D12" s="22">
        <v>45.412</v>
      </c>
      <c r="E12" s="418"/>
      <c r="F12" s="303"/>
      <c r="G12" s="304"/>
      <c r="H12" s="431"/>
      <c r="I12" s="21"/>
      <c r="J12" s="22"/>
      <c r="K12" s="21"/>
      <c r="L12" s="22"/>
      <c r="M12" s="21"/>
      <c r="N12" s="22"/>
    </row>
    <row r="13" spans="1:14" ht="15" customHeight="1" thickTop="1">
      <c r="A13" s="404" t="s">
        <v>17</v>
      </c>
      <c r="B13" s="101" t="s">
        <v>95</v>
      </c>
      <c r="C13" s="112">
        <v>1440</v>
      </c>
      <c r="D13" s="6">
        <v>8.062</v>
      </c>
      <c r="E13" s="409">
        <v>250</v>
      </c>
      <c r="F13" s="319">
        <v>28.34</v>
      </c>
      <c r="G13" s="299">
        <f>150*84</f>
        <v>12600</v>
      </c>
      <c r="H13" s="430">
        <v>13.563</v>
      </c>
      <c r="I13" s="7"/>
      <c r="J13" s="8"/>
      <c r="K13" s="7"/>
      <c r="L13" s="8"/>
      <c r="M13" s="7"/>
      <c r="N13" s="8"/>
    </row>
    <row r="14" spans="1:14" ht="15" customHeight="1" thickBot="1">
      <c r="A14" s="416"/>
      <c r="B14" s="101" t="s">
        <v>96</v>
      </c>
      <c r="C14" s="219">
        <v>17.25</v>
      </c>
      <c r="D14" s="22">
        <v>45.412</v>
      </c>
      <c r="E14" s="418"/>
      <c r="F14" s="303"/>
      <c r="G14" s="304"/>
      <c r="H14" s="431"/>
      <c r="I14" s="7"/>
      <c r="J14" s="8"/>
      <c r="K14" s="7"/>
      <c r="L14" s="8"/>
      <c r="M14" s="7"/>
      <c r="N14" s="8"/>
    </row>
    <row r="15" spans="1:14" ht="15" customHeight="1" thickTop="1">
      <c r="A15" s="404" t="s">
        <v>18</v>
      </c>
      <c r="B15" s="103" t="s">
        <v>95</v>
      </c>
      <c r="C15" s="221">
        <v>1380</v>
      </c>
      <c r="D15" s="6">
        <v>8.062</v>
      </c>
      <c r="E15" s="409">
        <v>269</v>
      </c>
      <c r="F15" s="319">
        <v>28.34</v>
      </c>
      <c r="G15" s="299">
        <f>150*84</f>
        <v>12600</v>
      </c>
      <c r="H15" s="430">
        <v>13.563</v>
      </c>
      <c r="I15" s="14"/>
      <c r="J15" s="15"/>
      <c r="K15" s="14"/>
      <c r="L15" s="15"/>
      <c r="M15" s="14"/>
      <c r="N15" s="15"/>
    </row>
    <row r="16" spans="1:14" ht="15" customHeight="1" thickBot="1">
      <c r="A16" s="416"/>
      <c r="B16" s="99" t="s">
        <v>96</v>
      </c>
      <c r="C16" s="218">
        <v>17.25</v>
      </c>
      <c r="D16" s="22">
        <v>45.412</v>
      </c>
      <c r="E16" s="418"/>
      <c r="F16" s="303"/>
      <c r="G16" s="304"/>
      <c r="H16" s="431"/>
      <c r="I16" s="21"/>
      <c r="J16" s="22"/>
      <c r="K16" s="21"/>
      <c r="L16" s="22"/>
      <c r="M16" s="21"/>
      <c r="N16" s="22"/>
    </row>
    <row r="17" spans="1:14" ht="15" customHeight="1" thickTop="1">
      <c r="A17" s="404" t="s">
        <v>19</v>
      </c>
      <c r="B17" s="103" t="s">
        <v>95</v>
      </c>
      <c r="C17" s="221">
        <v>1140</v>
      </c>
      <c r="D17" s="240">
        <f>5.37*1.075+2.745*1.075+0.093*1.075</f>
        <v>8.8236</v>
      </c>
      <c r="E17" s="409">
        <v>162</v>
      </c>
      <c r="F17" s="319">
        <v>28.34</v>
      </c>
      <c r="G17" s="299">
        <f>150*84</f>
        <v>12600</v>
      </c>
      <c r="H17" s="430">
        <v>13.563</v>
      </c>
      <c r="I17" s="14"/>
      <c r="J17" s="15"/>
      <c r="K17" s="14"/>
      <c r="L17" s="15"/>
      <c r="M17" s="14"/>
      <c r="N17" s="15"/>
    </row>
    <row r="18" spans="1:14" ht="13.5" thickBot="1">
      <c r="A18" s="416"/>
      <c r="B18" s="99" t="s">
        <v>96</v>
      </c>
      <c r="C18" s="109">
        <v>17.25</v>
      </c>
      <c r="D18" s="242">
        <f>46.514*1.075</f>
        <v>50.00255</v>
      </c>
      <c r="E18" s="418"/>
      <c r="F18" s="303"/>
      <c r="G18" s="304"/>
      <c r="H18" s="431"/>
      <c r="I18" s="21"/>
      <c r="J18" s="22"/>
      <c r="K18" s="21"/>
      <c r="L18" s="22"/>
      <c r="M18" s="21"/>
      <c r="N18" s="22"/>
    </row>
    <row r="19" spans="1:14" ht="13.5" thickTop="1">
      <c r="A19" s="404" t="s">
        <v>20</v>
      </c>
      <c r="B19" s="103" t="s">
        <v>95</v>
      </c>
      <c r="C19" s="221">
        <v>1020</v>
      </c>
      <c r="D19" s="6">
        <v>8.824</v>
      </c>
      <c r="E19" s="409">
        <v>185</v>
      </c>
      <c r="F19" s="319">
        <v>28.34</v>
      </c>
      <c r="G19" s="299">
        <f>150*84</f>
        <v>12600</v>
      </c>
      <c r="H19" s="430">
        <v>13.563</v>
      </c>
      <c r="I19" s="14"/>
      <c r="J19" s="15"/>
      <c r="K19" s="14"/>
      <c r="L19" s="15"/>
      <c r="M19" s="14"/>
      <c r="N19" s="15"/>
    </row>
    <row r="20" spans="1:14" ht="13.5" thickBot="1">
      <c r="A20" s="416"/>
      <c r="B20" s="99" t="s">
        <v>96</v>
      </c>
      <c r="C20" s="109">
        <v>17.25</v>
      </c>
      <c r="D20" s="22">
        <v>50.003</v>
      </c>
      <c r="E20" s="418"/>
      <c r="F20" s="303"/>
      <c r="G20" s="304"/>
      <c r="H20" s="431"/>
      <c r="I20" s="21"/>
      <c r="J20" s="22"/>
      <c r="K20" s="21"/>
      <c r="L20" s="22"/>
      <c r="M20" s="21"/>
      <c r="N20" s="22"/>
    </row>
    <row r="21" spans="1:14" ht="13.5" thickTop="1">
      <c r="A21" s="404" t="s">
        <v>69</v>
      </c>
      <c r="B21" s="103" t="s">
        <v>95</v>
      </c>
      <c r="C21" s="110">
        <v>840</v>
      </c>
      <c r="D21" s="6">
        <v>8.824</v>
      </c>
      <c r="E21" s="409">
        <v>166</v>
      </c>
      <c r="F21" s="319">
        <v>28.34</v>
      </c>
      <c r="G21" s="299">
        <f>150*84</f>
        <v>12600</v>
      </c>
      <c r="H21" s="430">
        <v>13.563</v>
      </c>
      <c r="I21" s="14"/>
      <c r="J21" s="15"/>
      <c r="K21" s="14"/>
      <c r="L21" s="15"/>
      <c r="M21" s="14"/>
      <c r="N21" s="15"/>
    </row>
    <row r="22" spans="1:14" ht="13.5" thickBot="1">
      <c r="A22" s="416"/>
      <c r="B22" s="99" t="s">
        <v>96</v>
      </c>
      <c r="C22" s="109">
        <v>17.25</v>
      </c>
      <c r="D22" s="22">
        <v>50.003</v>
      </c>
      <c r="E22" s="418"/>
      <c r="F22" s="303"/>
      <c r="G22" s="304"/>
      <c r="H22" s="431"/>
      <c r="I22" s="21"/>
      <c r="J22" s="22"/>
      <c r="K22" s="21"/>
      <c r="L22" s="22"/>
      <c r="M22" s="21"/>
      <c r="N22" s="22"/>
    </row>
    <row r="23" spans="1:14" ht="13.5" thickTop="1">
      <c r="A23" s="404" t="s">
        <v>70</v>
      </c>
      <c r="B23" s="103" t="s">
        <v>95</v>
      </c>
      <c r="C23" s="110">
        <v>630</v>
      </c>
      <c r="D23" s="6">
        <v>8.824</v>
      </c>
      <c r="E23" s="409">
        <v>193</v>
      </c>
      <c r="F23" s="319">
        <v>28.34</v>
      </c>
      <c r="G23" s="299">
        <f>150*84</f>
        <v>12600</v>
      </c>
      <c r="H23" s="430">
        <v>13.563</v>
      </c>
      <c r="I23" s="14"/>
      <c r="J23" s="15"/>
      <c r="K23" s="14"/>
      <c r="L23" s="15"/>
      <c r="M23" s="14"/>
      <c r="N23" s="15"/>
    </row>
    <row r="24" spans="1:14" ht="13.5" thickBot="1">
      <c r="A24" s="416"/>
      <c r="B24" s="99" t="s">
        <v>96</v>
      </c>
      <c r="C24" s="109">
        <v>17.25</v>
      </c>
      <c r="D24" s="22">
        <v>50.003</v>
      </c>
      <c r="E24" s="418"/>
      <c r="F24" s="303"/>
      <c r="G24" s="304"/>
      <c r="H24" s="431"/>
      <c r="I24" s="21"/>
      <c r="J24" s="22"/>
      <c r="K24" s="21"/>
      <c r="L24" s="22"/>
      <c r="M24" s="21"/>
      <c r="N24" s="22"/>
    </row>
    <row r="25" spans="1:14" ht="13.5" thickTop="1">
      <c r="A25" s="404" t="s">
        <v>22</v>
      </c>
      <c r="B25" s="103" t="s">
        <v>95</v>
      </c>
      <c r="C25" s="110">
        <v>780</v>
      </c>
      <c r="D25" s="6">
        <f>7.55524+2.745+0.093</f>
        <v>10.39324</v>
      </c>
      <c r="E25" s="409">
        <v>237</v>
      </c>
      <c r="F25" s="319">
        <v>28.34</v>
      </c>
      <c r="G25" s="299">
        <v>12600</v>
      </c>
      <c r="H25" s="319">
        <v>13.563</v>
      </c>
      <c r="I25" s="21"/>
      <c r="J25" s="22"/>
      <c r="K25" s="21"/>
      <c r="L25" s="22"/>
      <c r="M25" s="21"/>
      <c r="N25" s="22"/>
    </row>
    <row r="26" spans="1:14" ht="12.75">
      <c r="A26" s="416"/>
      <c r="B26" s="99" t="s">
        <v>96</v>
      </c>
      <c r="C26" s="109">
        <v>17.25</v>
      </c>
      <c r="D26" s="22">
        <f>46.514</f>
        <v>46.514</v>
      </c>
      <c r="E26" s="418"/>
      <c r="F26" s="303"/>
      <c r="G26" s="304"/>
      <c r="H26" s="303"/>
      <c r="I26" s="4"/>
      <c r="J26" s="5"/>
      <c r="K26" s="4"/>
      <c r="L26" s="5"/>
      <c r="M26" s="4"/>
      <c r="N26" s="5"/>
    </row>
    <row r="27" spans="1:14" ht="12.75">
      <c r="A27" s="404" t="s">
        <v>23</v>
      </c>
      <c r="B27" s="103" t="s">
        <v>95</v>
      </c>
      <c r="C27" s="110"/>
      <c r="D27" s="15"/>
      <c r="E27" s="409"/>
      <c r="F27" s="319"/>
      <c r="G27" s="299"/>
      <c r="H27" s="319"/>
      <c r="I27" s="4"/>
      <c r="J27" s="5"/>
      <c r="K27" s="4"/>
      <c r="L27" s="5"/>
      <c r="M27" s="4"/>
      <c r="N27" s="5"/>
    </row>
    <row r="28" spans="1:14" ht="12.75">
      <c r="A28" s="416"/>
      <c r="B28" s="99" t="s">
        <v>96</v>
      </c>
      <c r="C28" s="109"/>
      <c r="D28" s="22"/>
      <c r="E28" s="418"/>
      <c r="F28" s="303"/>
      <c r="G28" s="304"/>
      <c r="H28" s="303"/>
      <c r="I28" s="4"/>
      <c r="J28" s="5"/>
      <c r="K28" s="4"/>
      <c r="L28" s="5"/>
      <c r="M28" s="4"/>
      <c r="N28" s="5"/>
    </row>
    <row r="29" spans="1:14" ht="12.75">
      <c r="A29" s="404" t="s">
        <v>24</v>
      </c>
      <c r="B29" s="103" t="s">
        <v>95</v>
      </c>
      <c r="C29" s="110"/>
      <c r="D29" s="15"/>
      <c r="E29" s="409"/>
      <c r="F29" s="319"/>
      <c r="G29" s="299"/>
      <c r="H29" s="319"/>
      <c r="I29" s="4"/>
      <c r="J29" s="5"/>
      <c r="K29" s="4"/>
      <c r="L29" s="5"/>
      <c r="M29" s="4"/>
      <c r="N29" s="5"/>
    </row>
    <row r="30" spans="1:14" ht="12.75">
      <c r="A30" s="416"/>
      <c r="B30" s="99" t="s">
        <v>96</v>
      </c>
      <c r="C30" s="109"/>
      <c r="D30" s="22"/>
      <c r="E30" s="418"/>
      <c r="F30" s="303"/>
      <c r="G30" s="304"/>
      <c r="H30" s="303"/>
      <c r="I30" s="4"/>
      <c r="J30" s="5"/>
      <c r="K30" s="4"/>
      <c r="L30" s="5"/>
      <c r="M30" s="4"/>
      <c r="N30" s="5"/>
    </row>
    <row r="31" spans="1:14" ht="12.75">
      <c r="A31" s="404" t="s">
        <v>25</v>
      </c>
      <c r="B31" s="103" t="s">
        <v>95</v>
      </c>
      <c r="C31" s="110"/>
      <c r="D31" s="15"/>
      <c r="E31" s="409"/>
      <c r="F31" s="319"/>
      <c r="G31" s="299"/>
      <c r="H31" s="319"/>
      <c r="I31" s="4"/>
      <c r="J31" s="5"/>
      <c r="K31" s="4"/>
      <c r="L31" s="5"/>
      <c r="M31" s="4"/>
      <c r="N31" s="5"/>
    </row>
    <row r="32" spans="1:14" ht="12.75">
      <c r="A32" s="416"/>
      <c r="B32" s="99" t="s">
        <v>96</v>
      </c>
      <c r="C32" s="109"/>
      <c r="D32" s="22"/>
      <c r="E32" s="418"/>
      <c r="F32" s="303"/>
      <c r="G32" s="304"/>
      <c r="H32" s="303"/>
      <c r="I32" s="4"/>
      <c r="J32" s="5"/>
      <c r="K32" s="4"/>
      <c r="L32" s="5"/>
      <c r="M32" s="4"/>
      <c r="N32" s="5"/>
    </row>
    <row r="33" spans="1:14" ht="12.75">
      <c r="A33" s="404" t="s">
        <v>26</v>
      </c>
      <c r="B33" s="103" t="s">
        <v>95</v>
      </c>
      <c r="C33" s="110"/>
      <c r="D33" s="15"/>
      <c r="E33" s="409"/>
      <c r="F33" s="319"/>
      <c r="G33" s="299"/>
      <c r="H33" s="319"/>
      <c r="I33" s="14"/>
      <c r="J33" s="15"/>
      <c r="K33" s="14"/>
      <c r="L33" s="15"/>
      <c r="M33" s="14"/>
      <c r="N33" s="15"/>
    </row>
    <row r="34" spans="1:14" ht="13.5" thickBot="1">
      <c r="A34" s="434"/>
      <c r="B34" s="105" t="s">
        <v>96</v>
      </c>
      <c r="C34" s="109"/>
      <c r="D34" s="22"/>
      <c r="E34" s="295"/>
      <c r="F34" s="320"/>
      <c r="G34" s="300"/>
      <c r="H34" s="320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11"/>
      <c r="B36" s="311"/>
      <c r="C36" s="311"/>
      <c r="D36" s="312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11"/>
      <c r="C38" s="311"/>
      <c r="D38" s="311"/>
      <c r="E38" s="312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11"/>
      <c r="C39" s="311"/>
      <c r="D39" s="311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79">
    <mergeCell ref="A33:A34"/>
    <mergeCell ref="H29:H30"/>
    <mergeCell ref="A29:A30"/>
    <mergeCell ref="E29:E30"/>
    <mergeCell ref="F29:F30"/>
    <mergeCell ref="G29:G30"/>
    <mergeCell ref="H31:H32"/>
    <mergeCell ref="A31:A32"/>
    <mergeCell ref="E31:E32"/>
    <mergeCell ref="F31:F32"/>
    <mergeCell ref="A27:A28"/>
    <mergeCell ref="G27:G28"/>
    <mergeCell ref="H27:H28"/>
    <mergeCell ref="E27:E28"/>
    <mergeCell ref="F27:F28"/>
    <mergeCell ref="F21:F22"/>
    <mergeCell ref="G21:G22"/>
    <mergeCell ref="H21:H22"/>
    <mergeCell ref="A19:A20"/>
    <mergeCell ref="E19:E20"/>
    <mergeCell ref="A21:A22"/>
    <mergeCell ref="E21:E22"/>
    <mergeCell ref="A17:A18"/>
    <mergeCell ref="E17:E18"/>
    <mergeCell ref="F17:F18"/>
    <mergeCell ref="G17:G18"/>
    <mergeCell ref="B38:E38"/>
    <mergeCell ref="B39:D39"/>
    <mergeCell ref="I9:J9"/>
    <mergeCell ref="E13:E14"/>
    <mergeCell ref="F15:F16"/>
    <mergeCell ref="G15:G16"/>
    <mergeCell ref="H15:H16"/>
    <mergeCell ref="F19:F20"/>
    <mergeCell ref="G19:G20"/>
    <mergeCell ref="H19:H20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I1:K1"/>
    <mergeCell ref="I2:K2"/>
    <mergeCell ref="I3:K3"/>
    <mergeCell ref="E11:E12"/>
    <mergeCell ref="F11:F12"/>
    <mergeCell ref="G11:G12"/>
    <mergeCell ref="H11:H12"/>
    <mergeCell ref="K9:L9"/>
    <mergeCell ref="F9:F10"/>
    <mergeCell ref="G9:H9"/>
    <mergeCell ref="A11:A12"/>
    <mergeCell ref="A13:A14"/>
    <mergeCell ref="A15:A16"/>
    <mergeCell ref="E15:E16"/>
    <mergeCell ref="A23:A24"/>
    <mergeCell ref="E23:E24"/>
    <mergeCell ref="F23:F24"/>
    <mergeCell ref="G23:G24"/>
    <mergeCell ref="A25:A26"/>
    <mergeCell ref="G25:G26"/>
    <mergeCell ref="H25:H26"/>
    <mergeCell ref="E25:E26"/>
    <mergeCell ref="F25:F26"/>
    <mergeCell ref="B9:C10"/>
    <mergeCell ref="H33:H34"/>
    <mergeCell ref="G31:G32"/>
    <mergeCell ref="E33:E34"/>
    <mergeCell ref="F33:F34"/>
    <mergeCell ref="G33:G34"/>
    <mergeCell ref="H23:H24"/>
    <mergeCell ref="G13:G14"/>
    <mergeCell ref="H13:H14"/>
    <mergeCell ref="H17:H18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0">
      <selection activeCell="D32" sqref="D32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28" t="s">
        <v>29</v>
      </c>
      <c r="J1" s="428"/>
      <c r="K1" s="428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28" t="s">
        <v>2</v>
      </c>
      <c r="J2" s="428"/>
      <c r="K2" s="428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8" t="s">
        <v>3</v>
      </c>
      <c r="J3" s="428"/>
      <c r="K3" s="428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13" t="s">
        <v>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283"/>
    </row>
    <row r="7" spans="1:14" ht="13.5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6.5" thickBot="1" thickTop="1">
      <c r="A8" s="291" t="s">
        <v>6</v>
      </c>
      <c r="B8" s="305" t="s">
        <v>7</v>
      </c>
      <c r="C8" s="306"/>
      <c r="D8" s="307"/>
      <c r="E8" s="305" t="s">
        <v>11</v>
      </c>
      <c r="F8" s="307"/>
      <c r="G8" s="287" t="s">
        <v>15</v>
      </c>
      <c r="H8" s="288"/>
      <c r="I8" s="288"/>
      <c r="J8" s="288"/>
      <c r="K8" s="288"/>
      <c r="L8" s="288"/>
      <c r="M8" s="288"/>
      <c r="N8" s="289"/>
    </row>
    <row r="9" spans="1:14" ht="13.5" thickTop="1">
      <c r="A9" s="292"/>
      <c r="B9" s="315" t="s">
        <v>8</v>
      </c>
      <c r="C9" s="316"/>
      <c r="D9" s="310" t="s">
        <v>9</v>
      </c>
      <c r="E9" s="294" t="s">
        <v>10</v>
      </c>
      <c r="F9" s="310" t="s">
        <v>9</v>
      </c>
      <c r="G9" s="298" t="s">
        <v>27</v>
      </c>
      <c r="H9" s="271"/>
      <c r="I9" s="296" t="s">
        <v>28</v>
      </c>
      <c r="J9" s="297"/>
      <c r="K9" s="296" t="s">
        <v>13</v>
      </c>
      <c r="L9" s="297"/>
      <c r="M9" s="296" t="s">
        <v>14</v>
      </c>
      <c r="N9" s="297"/>
    </row>
    <row r="10" spans="1:14" ht="15" thickBot="1">
      <c r="A10" s="293"/>
      <c r="B10" s="390"/>
      <c r="C10" s="324"/>
      <c r="D10" s="320"/>
      <c r="E10" s="295"/>
      <c r="F10" s="320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29" t="s">
        <v>16</v>
      </c>
      <c r="B11" s="97" t="s">
        <v>95</v>
      </c>
      <c r="C11" s="220">
        <v>3470</v>
      </c>
      <c r="D11" s="6">
        <f>6.04+2.352+0.093</f>
        <v>8.485</v>
      </c>
      <c r="E11" s="294">
        <v>24</v>
      </c>
      <c r="F11" s="310">
        <v>28.34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05"/>
      <c r="B12" s="101" t="s">
        <v>102</v>
      </c>
      <c r="C12" s="112">
        <v>1532</v>
      </c>
      <c r="D12" s="8">
        <f>4.03+0.784+0.093</f>
        <v>4.907</v>
      </c>
      <c r="E12" s="410"/>
      <c r="F12" s="290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6"/>
      <c r="B13" s="99" t="s">
        <v>114</v>
      </c>
      <c r="C13" s="109">
        <v>21.1</v>
      </c>
      <c r="D13" s="22">
        <v>145.317</v>
      </c>
      <c r="E13" s="418"/>
      <c r="F13" s="303"/>
      <c r="G13" s="12"/>
      <c r="H13" s="17"/>
      <c r="I13" s="7"/>
      <c r="J13" s="8"/>
      <c r="K13" s="7"/>
      <c r="L13" s="8"/>
      <c r="M13" s="7"/>
      <c r="N13" s="8"/>
    </row>
    <row r="14" spans="1:14" ht="15" customHeight="1" thickTop="1">
      <c r="A14" s="404" t="s">
        <v>17</v>
      </c>
      <c r="B14" s="97" t="s">
        <v>95</v>
      </c>
      <c r="C14" s="221">
        <v>4013</v>
      </c>
      <c r="D14" s="6">
        <f>6.04+2.352+0.093</f>
        <v>8.485</v>
      </c>
      <c r="E14" s="409">
        <v>27</v>
      </c>
      <c r="F14" s="419">
        <v>28.34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05"/>
      <c r="B15" s="101" t="s">
        <v>102</v>
      </c>
      <c r="C15" s="112">
        <v>1668</v>
      </c>
      <c r="D15" s="8">
        <f>4.03+0.784+0.093</f>
        <v>4.907</v>
      </c>
      <c r="E15" s="410"/>
      <c r="F15" s="427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6"/>
      <c r="B16" s="99" t="s">
        <v>114</v>
      </c>
      <c r="C16" s="109">
        <v>21.1</v>
      </c>
      <c r="D16" s="22">
        <v>145.317</v>
      </c>
      <c r="E16" s="418"/>
      <c r="F16" s="420"/>
      <c r="G16" s="12"/>
      <c r="H16" s="17"/>
      <c r="I16" s="21"/>
      <c r="J16" s="22"/>
      <c r="K16" s="21"/>
      <c r="L16" s="22"/>
      <c r="M16" s="21"/>
      <c r="N16" s="22"/>
    </row>
    <row r="17" spans="1:14" ht="15" customHeight="1" thickTop="1">
      <c r="A17" s="404" t="s">
        <v>18</v>
      </c>
      <c r="B17" s="97" t="s">
        <v>95</v>
      </c>
      <c r="C17" s="221">
        <v>2969</v>
      </c>
      <c r="D17" s="6">
        <f>6.04+2.352+0.093</f>
        <v>8.485</v>
      </c>
      <c r="E17" s="409">
        <v>34</v>
      </c>
      <c r="F17" s="419">
        <v>28.34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05"/>
      <c r="B18" s="101" t="s">
        <v>102</v>
      </c>
      <c r="C18" s="112">
        <v>1206</v>
      </c>
      <c r="D18" s="8">
        <f>4.03+0.784+0.093</f>
        <v>4.907</v>
      </c>
      <c r="E18" s="410"/>
      <c r="F18" s="427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6"/>
      <c r="B19" s="99" t="s">
        <v>114</v>
      </c>
      <c r="C19" s="109">
        <v>21.1</v>
      </c>
      <c r="D19" s="22">
        <v>145.317</v>
      </c>
      <c r="E19" s="418"/>
      <c r="F19" s="420"/>
      <c r="G19" s="12"/>
      <c r="H19" s="17"/>
      <c r="I19" s="21"/>
      <c r="J19" s="22"/>
      <c r="K19" s="21"/>
      <c r="L19" s="22"/>
      <c r="M19" s="21"/>
      <c r="N19" s="22"/>
    </row>
    <row r="20" spans="1:14" ht="15" customHeight="1" thickTop="1">
      <c r="A20" s="404" t="s">
        <v>19</v>
      </c>
      <c r="B20" s="97" t="s">
        <v>95</v>
      </c>
      <c r="C20" s="221">
        <v>1239</v>
      </c>
      <c r="D20" s="240">
        <f>(6.04+2.233+0.093)*1.075</f>
        <v>8.99345</v>
      </c>
      <c r="E20" s="409">
        <v>30</v>
      </c>
      <c r="F20" s="419">
        <v>28.34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05"/>
      <c r="B21" s="101" t="s">
        <v>102</v>
      </c>
      <c r="C21" s="111">
        <v>389</v>
      </c>
      <c r="D21" s="241">
        <f>(4.03+0.744+0.093)*1.075</f>
        <v>5.232025</v>
      </c>
      <c r="E21" s="410"/>
      <c r="F21" s="427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6"/>
      <c r="B22" s="99" t="s">
        <v>114</v>
      </c>
      <c r="C22" s="109">
        <v>21.1</v>
      </c>
      <c r="D22" s="17">
        <f>148.844*1.075</f>
        <v>160.0073</v>
      </c>
      <c r="E22" s="418"/>
      <c r="F22" s="420"/>
      <c r="G22" s="12"/>
      <c r="H22" s="17"/>
      <c r="I22" s="21"/>
      <c r="J22" s="22"/>
      <c r="K22" s="21"/>
      <c r="L22" s="22"/>
      <c r="M22" s="21"/>
      <c r="N22" s="22"/>
    </row>
    <row r="23" spans="1:14" ht="13.5" thickTop="1">
      <c r="A23" s="404" t="s">
        <v>20</v>
      </c>
      <c r="B23" s="97" t="s">
        <v>95</v>
      </c>
      <c r="C23" s="110">
        <v>1160</v>
      </c>
      <c r="D23" s="240">
        <f>(6.04+2.233+0.093)*1.075</f>
        <v>8.99345</v>
      </c>
      <c r="E23" s="409">
        <v>30</v>
      </c>
      <c r="F23" s="419">
        <v>28.34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05"/>
      <c r="B24" s="101" t="s">
        <v>102</v>
      </c>
      <c r="C24" s="111">
        <v>342</v>
      </c>
      <c r="D24" s="241">
        <f>(4.03+0.744+0.093)*1.075</f>
        <v>5.232025</v>
      </c>
      <c r="E24" s="410"/>
      <c r="F24" s="427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6"/>
      <c r="B25" s="99" t="s">
        <v>114</v>
      </c>
      <c r="C25" s="109">
        <v>21.1</v>
      </c>
      <c r="D25" s="17">
        <f>148.844*1.075</f>
        <v>160.0073</v>
      </c>
      <c r="E25" s="418"/>
      <c r="F25" s="420"/>
      <c r="G25" s="21"/>
      <c r="H25" s="22"/>
      <c r="I25" s="21"/>
      <c r="J25" s="22"/>
      <c r="K25" s="21"/>
      <c r="L25" s="22"/>
      <c r="M25" s="21"/>
      <c r="N25" s="22"/>
    </row>
    <row r="26" spans="1:14" ht="13.5" thickTop="1">
      <c r="A26" s="404" t="s">
        <v>69</v>
      </c>
      <c r="B26" s="97" t="s">
        <v>95</v>
      </c>
      <c r="C26" s="110">
        <v>613</v>
      </c>
      <c r="D26" s="240">
        <f>(6.04+2.233+0.093)*1.075</f>
        <v>8.99345</v>
      </c>
      <c r="E26" s="409">
        <v>39</v>
      </c>
      <c r="F26" s="419">
        <v>28.34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05"/>
      <c r="B27" s="101" t="s">
        <v>102</v>
      </c>
      <c r="C27" s="111">
        <v>121</v>
      </c>
      <c r="D27" s="241">
        <f>(4.03+0.744+0.093)*1.075</f>
        <v>5.232025</v>
      </c>
      <c r="E27" s="410"/>
      <c r="F27" s="427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6"/>
      <c r="B28" s="99" t="s">
        <v>114</v>
      </c>
      <c r="C28" s="109">
        <v>21.1</v>
      </c>
      <c r="D28" s="17">
        <f>148.844*1.075</f>
        <v>160.0073</v>
      </c>
      <c r="E28" s="418"/>
      <c r="F28" s="420"/>
      <c r="G28" s="21"/>
      <c r="H28" s="22"/>
      <c r="I28" s="21"/>
      <c r="J28" s="22"/>
      <c r="K28" s="21"/>
      <c r="L28" s="22"/>
      <c r="M28" s="21"/>
      <c r="N28" s="22"/>
    </row>
    <row r="29" spans="1:14" ht="13.5" thickTop="1">
      <c r="A29" s="404" t="s">
        <v>70</v>
      </c>
      <c r="B29" s="97" t="s">
        <v>95</v>
      </c>
      <c r="C29" s="110">
        <v>500</v>
      </c>
      <c r="D29" s="240">
        <f>(6.04+2.233+0.093)*1.075</f>
        <v>8.99345</v>
      </c>
      <c r="E29" s="409">
        <v>30</v>
      </c>
      <c r="F29" s="319">
        <v>28.34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05"/>
      <c r="B30" s="101" t="s">
        <v>102</v>
      </c>
      <c r="C30" s="111">
        <v>68</v>
      </c>
      <c r="D30" s="241">
        <f>(4.03+0.744+0.093)*1.075</f>
        <v>5.232025</v>
      </c>
      <c r="E30" s="410"/>
      <c r="F30" s="290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6"/>
      <c r="B31" s="99" t="s">
        <v>114</v>
      </c>
      <c r="C31" s="109">
        <v>21.1</v>
      </c>
      <c r="D31" s="17">
        <f>148.844*1.075</f>
        <v>160.0073</v>
      </c>
      <c r="E31" s="418"/>
      <c r="F31" s="303"/>
      <c r="G31" s="21"/>
      <c r="H31" s="22"/>
      <c r="I31" s="21"/>
      <c r="J31" s="22"/>
      <c r="K31" s="21"/>
      <c r="L31" s="22"/>
      <c r="M31" s="21"/>
      <c r="N31" s="22"/>
    </row>
    <row r="32" spans="1:14" ht="13.5" thickTop="1">
      <c r="A32" s="404" t="s">
        <v>22</v>
      </c>
      <c r="B32" s="97" t="s">
        <v>95</v>
      </c>
      <c r="C32" s="110">
        <v>504</v>
      </c>
      <c r="D32" s="240">
        <f>7.55524+2.233+0.093</f>
        <v>9.88124</v>
      </c>
      <c r="E32" s="409">
        <v>33</v>
      </c>
      <c r="F32" s="319">
        <v>28.34</v>
      </c>
      <c r="G32" s="409"/>
      <c r="H32" s="319"/>
      <c r="I32" s="21"/>
      <c r="J32" s="22"/>
      <c r="K32" s="21"/>
      <c r="L32" s="22"/>
      <c r="M32" s="21"/>
      <c r="N32" s="22"/>
    </row>
    <row r="33" spans="1:14" ht="12.75">
      <c r="A33" s="405"/>
      <c r="B33" s="101" t="s">
        <v>102</v>
      </c>
      <c r="C33" s="111">
        <v>70</v>
      </c>
      <c r="D33" s="241">
        <f>7.55524+0.744+0.093</f>
        <v>8.392240000000001</v>
      </c>
      <c r="E33" s="410"/>
      <c r="F33" s="290"/>
      <c r="G33" s="410"/>
      <c r="H33" s="290"/>
      <c r="I33" s="21"/>
      <c r="J33" s="22"/>
      <c r="K33" s="21"/>
      <c r="L33" s="22"/>
      <c r="M33" s="21"/>
      <c r="N33" s="22"/>
    </row>
    <row r="34" spans="1:14" ht="12.75">
      <c r="A34" s="416"/>
      <c r="B34" s="99" t="s">
        <v>114</v>
      </c>
      <c r="C34" s="109">
        <v>21.1</v>
      </c>
      <c r="D34" s="17">
        <f>148.844</f>
        <v>148.844</v>
      </c>
      <c r="E34" s="418"/>
      <c r="F34" s="303"/>
      <c r="G34" s="418"/>
      <c r="H34" s="303"/>
      <c r="I34" s="4"/>
      <c r="J34" s="5"/>
      <c r="K34" s="4"/>
      <c r="L34" s="5"/>
      <c r="M34" s="4"/>
      <c r="N34" s="5"/>
    </row>
    <row r="35" spans="1:14" ht="12.75">
      <c r="A35" s="404" t="s">
        <v>23</v>
      </c>
      <c r="B35" s="103" t="s">
        <v>95</v>
      </c>
      <c r="C35" s="110"/>
      <c r="D35" s="15"/>
      <c r="E35" s="409"/>
      <c r="F35" s="319"/>
      <c r="G35" s="21"/>
      <c r="H35" s="22"/>
      <c r="I35" s="4"/>
      <c r="J35" s="5"/>
      <c r="K35" s="4"/>
      <c r="L35" s="5"/>
      <c r="M35" s="4"/>
      <c r="N35" s="5"/>
    </row>
    <row r="36" spans="1:14" ht="12.75">
      <c r="A36" s="405"/>
      <c r="B36" s="99" t="s">
        <v>96</v>
      </c>
      <c r="C36" s="111"/>
      <c r="D36" s="8"/>
      <c r="E36" s="410"/>
      <c r="F36" s="290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6"/>
      <c r="B37" s="99" t="s">
        <v>108</v>
      </c>
      <c r="C37" s="109"/>
      <c r="D37" s="22"/>
      <c r="E37" s="418"/>
      <c r="F37" s="303"/>
      <c r="G37" s="4"/>
      <c r="H37" s="5"/>
      <c r="I37" s="4"/>
      <c r="J37" s="5"/>
      <c r="K37" s="4"/>
      <c r="L37" s="5"/>
      <c r="M37" s="4"/>
      <c r="N37" s="5"/>
    </row>
    <row r="38" spans="1:14" ht="12.75">
      <c r="A38" s="404" t="s">
        <v>24</v>
      </c>
      <c r="B38" s="103" t="s">
        <v>95</v>
      </c>
      <c r="C38" s="110"/>
      <c r="D38" s="15"/>
      <c r="E38" s="409"/>
      <c r="F38" s="319"/>
      <c r="G38" s="4"/>
      <c r="H38" s="5"/>
      <c r="I38" s="4"/>
      <c r="J38" s="5"/>
      <c r="K38" s="4"/>
      <c r="L38" s="5"/>
      <c r="M38" s="4"/>
      <c r="N38" s="5"/>
    </row>
    <row r="39" spans="1:14" ht="12.75">
      <c r="A39" s="405"/>
      <c r="B39" s="99" t="s">
        <v>96</v>
      </c>
      <c r="C39" s="111"/>
      <c r="D39" s="8"/>
      <c r="E39" s="410"/>
      <c r="F39" s="290"/>
      <c r="G39" s="4"/>
      <c r="H39" s="5"/>
      <c r="I39" s="4"/>
      <c r="J39" s="5"/>
      <c r="K39" s="4"/>
      <c r="L39" s="5"/>
      <c r="M39" s="4"/>
      <c r="N39" s="5"/>
    </row>
    <row r="40" spans="1:14" ht="12.75">
      <c r="A40" s="416"/>
      <c r="B40" s="99" t="s">
        <v>108</v>
      </c>
      <c r="C40" s="109"/>
      <c r="D40" s="22"/>
      <c r="E40" s="418"/>
      <c r="F40" s="303"/>
      <c r="G40" s="4"/>
      <c r="H40" s="5"/>
      <c r="I40" s="4"/>
      <c r="J40" s="5"/>
      <c r="K40" s="4"/>
      <c r="L40" s="5"/>
      <c r="M40" s="4"/>
      <c r="N40" s="5"/>
    </row>
    <row r="41" spans="1:14" ht="12.75">
      <c r="A41" s="404" t="s">
        <v>25</v>
      </c>
      <c r="B41" s="103" t="s">
        <v>95</v>
      </c>
      <c r="C41" s="110"/>
      <c r="D41" s="15"/>
      <c r="E41" s="409"/>
      <c r="F41" s="319"/>
      <c r="G41" s="4"/>
      <c r="H41" s="5"/>
      <c r="I41" s="4"/>
      <c r="J41" s="5"/>
      <c r="K41" s="4"/>
      <c r="L41" s="5"/>
      <c r="M41" s="4"/>
      <c r="N41" s="5"/>
    </row>
    <row r="42" spans="1:14" ht="12.75">
      <c r="A42" s="405"/>
      <c r="B42" s="99" t="s">
        <v>96</v>
      </c>
      <c r="C42" s="111"/>
      <c r="D42" s="8"/>
      <c r="E42" s="410"/>
      <c r="F42" s="290"/>
      <c r="G42" s="4"/>
      <c r="H42" s="5"/>
      <c r="I42" s="4"/>
      <c r="J42" s="5"/>
      <c r="K42" s="4"/>
      <c r="L42" s="5"/>
      <c r="M42" s="4"/>
      <c r="N42" s="5"/>
    </row>
    <row r="43" spans="1:14" ht="12.75">
      <c r="A43" s="416"/>
      <c r="B43" s="99" t="s">
        <v>108</v>
      </c>
      <c r="C43" s="109"/>
      <c r="D43" s="22"/>
      <c r="E43" s="418"/>
      <c r="F43" s="303"/>
      <c r="G43" s="4"/>
      <c r="H43" s="5"/>
      <c r="I43" s="4"/>
      <c r="J43" s="5"/>
      <c r="K43" s="4"/>
      <c r="L43" s="5"/>
      <c r="M43" s="4"/>
      <c r="N43" s="5"/>
    </row>
    <row r="44" spans="1:14" ht="12.75">
      <c r="A44" s="404" t="s">
        <v>26</v>
      </c>
      <c r="B44" s="103" t="s">
        <v>95</v>
      </c>
      <c r="C44" s="110"/>
      <c r="D44" s="15"/>
      <c r="E44" s="409"/>
      <c r="F44" s="319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05"/>
      <c r="B45" s="99" t="s">
        <v>96</v>
      </c>
      <c r="C45" s="111"/>
      <c r="D45" s="8"/>
      <c r="E45" s="410"/>
      <c r="F45" s="290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4"/>
      <c r="B46" s="99" t="s">
        <v>108</v>
      </c>
      <c r="C46" s="109"/>
      <c r="D46" s="22"/>
      <c r="E46" s="295"/>
      <c r="F46" s="320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11" t="s">
        <v>32</v>
      </c>
      <c r="B48" s="311"/>
      <c r="C48" s="311"/>
      <c r="D48" s="31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11" t="s">
        <v>35</v>
      </c>
      <c r="C50" s="311"/>
      <c r="D50" s="311"/>
      <c r="E50" s="312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11" t="s">
        <v>34</v>
      </c>
      <c r="C51" s="311"/>
      <c r="D51" s="311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2016-09-22T08:27:49Z</dcterms:modified>
  <cp:category/>
  <cp:version/>
  <cp:contentType/>
  <cp:contentStatus/>
</cp:coreProperties>
</file>