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1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<sst xmlns="http://schemas.openxmlformats.org/spreadsheetml/2006/main" count="1261" uniqueCount="118">
  <si>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</si>
  <si>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</si>
  <si>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</si>
  <si>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</si>
  <si>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</si>
  <si>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</si>
  <si>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</si>
  <si>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</si>
  <si>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</si>
  <si>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</si>
  <si>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</si>
  <si>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</si>
  <si>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</si>
  <si>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</si>
  <si>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</si>
  <si>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</si>
  <si>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</si>
  <si>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</si>
  <si>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</si>
  <si>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</si>
  <si>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</si>
  <si>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</si>
  <si>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</si>
  <si>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</si>
  <si>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</si>
  <si>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</si>
  <si>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</si>
  <si>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</si>
  <si>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</si>
  <si>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</si>
  <si>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</si>
  <si>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</si>
  <si>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</si>
  <si>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</si>
  <si>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</si>
  <si>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</si>
  <si>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</si>
  <si>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</si>
  <si>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</si>
  <si>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</si>
  <si>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</si>
  <si>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</si>
  <si>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</si>
  <si>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</si>
  <si>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</si>
  <si>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</si>
  <si>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</si>
  <si>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</si>
  <si>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</si>
  <si>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</si>
  <si>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</si>
  <si>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</si>
  <si>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</si>
  <si>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</si>
  <si>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</si>
  <si>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</si>
  <si>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</si>
  <si>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</si>
  <si>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</si>
  <si>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</si>
  <si>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</si>
  <si>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</si>
  <si>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</si>
  <si>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</si>
  <si>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</si>
  <si>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</si>
  <si>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</si>
  <si>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</si>
  <si>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</si>
  <si>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</si>
  <si>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</si>
  <si>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</si>
  <si>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</si>
  <si>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</si>
  <si>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</si>
  <si>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</si>
  <si>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</si>
  <si>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</si>
  <si>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</si>
  <si>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</si>
  <si>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</si>
  <si>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</si>
  <si>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</si>
  <si>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</si>
  <si>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</si>
  <si>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</si>
  <si>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</si>
  <si>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</si>
  <si>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</si>
  <si>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</si>
  <si>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</si>
  <si>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</si>
  <si>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</si>
  <si>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</si>
  <si>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</si>
  <si>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</si>
  <si>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</si>
  <si>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</si>
  <si>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</si>
  <si>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</si>
  <si>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</si>
  <si>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</si>
  <si>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</si>
  <si>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</si>
  <si>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</si>
  <si>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</si>
  <si>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</si>
  <si>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</si>
  <si>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</si>
  <si>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</si>
  <si>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</si>
  <si>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</si>
  <si>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</si>
  <si>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</si>
  <si>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</si>
  <si>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PREKO</t>
  </si>
  <si>
    <t>kw</t>
  </si>
  <si>
    <t>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</si>
</sst>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</numFmts>
  <fonts count="48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82" fontId="0" fillId="0" borderId="41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3" fontId="0" fillId="0" borderId="93" xfId="0" applyNumberFormat="1" applyFill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183" fontId="0" fillId="0" borderId="40" xfId="0" applyNumberFormat="1" applyFill="1" applyBorder="1" applyAlignment="1">
      <alignment horizontal="center" vertical="center"/>
    </xf>
    <xf numFmtId="183" fontId="0" fillId="0" borderId="39" xfId="0" applyNumberFormat="1" applyFill="1" applyBorder="1" applyAlignment="1">
      <alignment horizontal="center" vertical="center"/>
    </xf>
    <xf numFmtId="184" fontId="0" fillId="0" borderId="56" xfId="0" applyNumberFormat="1" applyBorder="1" applyAlignment="1">
      <alignment horizontal="center" vertical="center"/>
    </xf>
    <xf numFmtId="184" fontId="0" fillId="0" borderId="45" xfId="0" applyNumberFormat="1" applyBorder="1" applyAlignment="1">
      <alignment horizontal="center" vertical="center"/>
    </xf>
    <xf numFmtId="184" fontId="0" fillId="0" borderId="39" xfId="0" applyNumberForma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84" fontId="2" fillId="0" borderId="16" xfId="0" applyNumberFormat="1" applyFon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97" xfId="0" applyNumberForma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4" fontId="10" fillId="0" borderId="97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4" fontId="2" fillId="0" borderId="87" xfId="0" applyNumberFormat="1" applyFont="1" applyBorder="1" applyAlignment="1">
      <alignment horizontal="center" vertical="center"/>
    </xf>
    <xf numFmtId="4" fontId="2" fillId="0" borderId="88" xfId="0" applyNumberFormat="1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95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0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3" fontId="0" fillId="0" borderId="9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94" xfId="0" applyNumberForma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1">
      <selection activeCell="C20" sqref="C20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4.25" customHeight="1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4.25" customHeight="1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4.25" customHeight="1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4.25" customHeight="1" thickBot="1">
      <c r="A10" s="285"/>
      <c r="B10" s="249"/>
      <c r="C10" s="250"/>
      <c r="D10" s="282"/>
      <c r="E10" s="287"/>
      <c r="F10" s="252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69" t="s">
        <v>16</v>
      </c>
      <c r="B11" s="97" t="s">
        <v>95</v>
      </c>
      <c r="C11" s="224">
        <f>3400+779</f>
        <v>4179</v>
      </c>
      <c r="D11" s="91">
        <v>8.062</v>
      </c>
      <c r="E11" s="248">
        <v>379</v>
      </c>
      <c r="F11" s="270">
        <f>25.76*1.1</f>
        <v>28.336000000000006</v>
      </c>
      <c r="G11" s="266">
        <f>1466187.47/1.1/12.33</f>
        <v>108102.00324412003</v>
      </c>
      <c r="H11" s="292">
        <v>12.33</v>
      </c>
      <c r="I11" s="7"/>
      <c r="J11" s="8"/>
      <c r="K11" s="7"/>
      <c r="L11" s="8"/>
      <c r="M11" s="7"/>
      <c r="N11" s="8"/>
    </row>
    <row r="12" spans="1:14" ht="14.25" customHeight="1" thickBot="1">
      <c r="A12" s="259"/>
      <c r="B12" s="99" t="s">
        <v>112</v>
      </c>
      <c r="C12" s="90">
        <f>17.25*2</f>
        <v>34.5</v>
      </c>
      <c r="D12" s="92">
        <v>45.412</v>
      </c>
      <c r="E12" s="260"/>
      <c r="F12" s="261"/>
      <c r="G12" s="262"/>
      <c r="H12" s="268"/>
      <c r="I12" s="7"/>
      <c r="J12" s="8"/>
      <c r="K12" s="7"/>
      <c r="L12" s="8"/>
      <c r="M12" s="7"/>
      <c r="N12" s="8"/>
    </row>
    <row r="13" spans="1:14" ht="14.25" customHeight="1">
      <c r="A13" s="253" t="s">
        <v>17</v>
      </c>
      <c r="B13" s="101" t="s">
        <v>95</v>
      </c>
      <c r="C13" s="139">
        <f>4480+1069</f>
        <v>5549</v>
      </c>
      <c r="D13" s="91">
        <v>8.062</v>
      </c>
      <c r="E13" s="255">
        <f>327+47</f>
        <v>374</v>
      </c>
      <c r="F13" s="251">
        <v>28.34</v>
      </c>
      <c r="G13" s="257">
        <f>1101681.79/1.1/12.33</f>
        <v>81226.99918896999</v>
      </c>
      <c r="H13" s="267">
        <v>12.33</v>
      </c>
      <c r="I13" s="14"/>
      <c r="J13" s="15"/>
      <c r="K13" s="14"/>
      <c r="L13" s="15"/>
      <c r="M13" s="14"/>
      <c r="N13" s="15"/>
    </row>
    <row r="14" spans="1:14" ht="14.25" customHeight="1" thickBot="1">
      <c r="A14" s="259"/>
      <c r="B14" s="99" t="s">
        <v>112</v>
      </c>
      <c r="C14" s="90">
        <v>34.5</v>
      </c>
      <c r="D14" s="92">
        <v>45.412</v>
      </c>
      <c r="E14" s="260"/>
      <c r="F14" s="261"/>
      <c r="G14" s="262"/>
      <c r="H14" s="268"/>
      <c r="I14" s="21"/>
      <c r="J14" s="22"/>
      <c r="K14" s="21"/>
      <c r="L14" s="22"/>
      <c r="M14" s="21"/>
      <c r="N14" s="22"/>
    </row>
    <row r="15" spans="1:14" ht="14.25" customHeight="1">
      <c r="A15" s="253" t="s">
        <v>18</v>
      </c>
      <c r="B15" s="103" t="s">
        <v>95</v>
      </c>
      <c r="C15" s="139">
        <f>4400+1126</f>
        <v>5526</v>
      </c>
      <c r="D15" s="91">
        <v>8.062</v>
      </c>
      <c r="E15" s="255">
        <f>293+50</f>
        <v>343</v>
      </c>
      <c r="F15" s="251">
        <v>28.34</v>
      </c>
      <c r="G15" s="257">
        <f>981323.75/1.1/12.33</f>
        <v>72353.00081103</v>
      </c>
      <c r="H15" s="267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259"/>
      <c r="B16" s="99" t="s">
        <v>112</v>
      </c>
      <c r="C16" s="90">
        <v>34.5</v>
      </c>
      <c r="D16" s="92">
        <v>45.412</v>
      </c>
      <c r="E16" s="260"/>
      <c r="F16" s="261"/>
      <c r="G16" s="262"/>
      <c r="H16" s="268"/>
      <c r="I16" s="21"/>
      <c r="J16" s="22"/>
      <c r="K16" s="21"/>
      <c r="L16" s="22"/>
      <c r="M16" s="21"/>
      <c r="N16" s="22"/>
    </row>
    <row r="17" spans="1:14" ht="14.25" customHeight="1">
      <c r="A17" s="253" t="s">
        <v>19</v>
      </c>
      <c r="B17" s="103" t="s">
        <v>95</v>
      </c>
      <c r="C17" s="139">
        <f>4400+1036</f>
        <v>5436</v>
      </c>
      <c r="D17" s="233">
        <f>5.37*1.075+2.745*1.075+0.093*1.075</f>
        <v>8.8236</v>
      </c>
      <c r="E17" s="255">
        <f>255+149</f>
        <v>404</v>
      </c>
      <c r="F17" s="251">
        <v>28.34</v>
      </c>
      <c r="G17" s="257">
        <f>490193.99/1.1/12.33</f>
        <v>36142.00324412003</v>
      </c>
      <c r="H17" s="267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259"/>
      <c r="B18" s="99" t="s">
        <v>112</v>
      </c>
      <c r="C18" s="90">
        <v>34.5</v>
      </c>
      <c r="D18" s="234">
        <f>46.514*1.075</f>
        <v>50.00255</v>
      </c>
      <c r="E18" s="260"/>
      <c r="F18" s="261"/>
      <c r="G18" s="262"/>
      <c r="H18" s="268"/>
      <c r="I18" s="21"/>
      <c r="J18" s="22"/>
      <c r="K18" s="21"/>
      <c r="L18" s="22"/>
      <c r="M18" s="21"/>
      <c r="N18" s="22"/>
    </row>
    <row r="19" spans="1:14" ht="14.25" customHeight="1">
      <c r="A19" s="253" t="s">
        <v>20</v>
      </c>
      <c r="B19" s="103" t="s">
        <v>95</v>
      </c>
      <c r="C19" s="138"/>
      <c r="D19" s="93"/>
      <c r="E19" s="255"/>
      <c r="F19" s="251"/>
      <c r="G19" s="257"/>
      <c r="H19" s="267"/>
      <c r="I19" s="14"/>
      <c r="J19" s="15"/>
      <c r="K19" s="14"/>
      <c r="L19" s="15"/>
      <c r="M19" s="14"/>
      <c r="N19" s="15"/>
    </row>
    <row r="20" spans="1:14" ht="14.25" customHeight="1">
      <c r="A20" s="259"/>
      <c r="B20" s="99" t="s">
        <v>112</v>
      </c>
      <c r="C20" s="90"/>
      <c r="D20" s="92"/>
      <c r="E20" s="260"/>
      <c r="F20" s="261"/>
      <c r="G20" s="262"/>
      <c r="H20" s="268"/>
      <c r="I20" s="21"/>
      <c r="J20" s="22"/>
      <c r="K20" s="21"/>
      <c r="L20" s="22"/>
      <c r="M20" s="21"/>
      <c r="N20" s="22"/>
    </row>
    <row r="21" spans="1:14" ht="14.25" customHeight="1">
      <c r="A21" s="253" t="s">
        <v>69</v>
      </c>
      <c r="B21" s="103" t="s">
        <v>95</v>
      </c>
      <c r="C21" s="138"/>
      <c r="D21" s="93"/>
      <c r="E21" s="255"/>
      <c r="F21" s="251"/>
      <c r="G21" s="257"/>
      <c r="H21" s="267"/>
      <c r="I21" s="14"/>
      <c r="J21" s="15"/>
      <c r="K21" s="14"/>
      <c r="L21" s="15"/>
      <c r="M21" s="14"/>
      <c r="N21" s="15"/>
    </row>
    <row r="22" spans="1:14" ht="14.25" customHeight="1">
      <c r="A22" s="259"/>
      <c r="B22" s="99" t="s">
        <v>112</v>
      </c>
      <c r="C22" s="90"/>
      <c r="D22" s="92"/>
      <c r="E22" s="260"/>
      <c r="F22" s="261"/>
      <c r="G22" s="262"/>
      <c r="H22" s="268"/>
      <c r="I22" s="21"/>
      <c r="J22" s="22"/>
      <c r="K22" s="21"/>
      <c r="L22" s="22"/>
      <c r="M22" s="21"/>
      <c r="N22" s="22"/>
    </row>
    <row r="23" spans="1:14" ht="14.25" customHeight="1">
      <c r="A23" s="253" t="s">
        <v>70</v>
      </c>
      <c r="B23" s="103" t="s">
        <v>95</v>
      </c>
      <c r="C23" s="138"/>
      <c r="D23" s="93"/>
      <c r="E23" s="255"/>
      <c r="F23" s="251"/>
      <c r="G23" s="257"/>
      <c r="H23" s="251"/>
      <c r="I23" s="14"/>
      <c r="J23" s="15"/>
      <c r="K23" s="14"/>
      <c r="L23" s="15"/>
      <c r="M23" s="14"/>
      <c r="N23" s="15"/>
    </row>
    <row r="24" spans="1:14" ht="14.25" customHeight="1">
      <c r="A24" s="259"/>
      <c r="B24" s="99" t="s">
        <v>96</v>
      </c>
      <c r="C24" s="90"/>
      <c r="D24" s="92"/>
      <c r="E24" s="260"/>
      <c r="F24" s="261"/>
      <c r="G24" s="262"/>
      <c r="H24" s="261"/>
      <c r="I24" s="21"/>
      <c r="J24" s="22"/>
      <c r="K24" s="21"/>
      <c r="L24" s="22"/>
      <c r="M24" s="21"/>
      <c r="N24" s="22"/>
    </row>
    <row r="25" spans="1:14" ht="14.25" customHeight="1">
      <c r="A25" s="253" t="s">
        <v>22</v>
      </c>
      <c r="B25" s="103" t="s">
        <v>95</v>
      </c>
      <c r="C25" s="138"/>
      <c r="D25" s="93"/>
      <c r="E25" s="255"/>
      <c r="F25" s="251"/>
      <c r="G25" s="257"/>
      <c r="H25" s="251"/>
      <c r="I25" s="21"/>
      <c r="J25" s="22"/>
      <c r="K25" s="21"/>
      <c r="L25" s="22"/>
      <c r="M25" s="21"/>
      <c r="N25" s="22"/>
    </row>
    <row r="26" spans="1:14" ht="14.25" customHeight="1">
      <c r="A26" s="259"/>
      <c r="B26" s="99" t="s">
        <v>96</v>
      </c>
      <c r="C26" s="90"/>
      <c r="D26" s="92"/>
      <c r="E26" s="260"/>
      <c r="F26" s="261"/>
      <c r="G26" s="262"/>
      <c r="H26" s="261"/>
      <c r="I26" s="4"/>
      <c r="J26" s="5"/>
      <c r="K26" s="4"/>
      <c r="L26" s="5"/>
      <c r="M26" s="4"/>
      <c r="N26" s="5"/>
    </row>
    <row r="27" spans="1:14" ht="14.25" customHeight="1">
      <c r="A27" s="253" t="s">
        <v>23</v>
      </c>
      <c r="B27" s="103" t="s">
        <v>95</v>
      </c>
      <c r="C27" s="139"/>
      <c r="D27" s="93"/>
      <c r="E27" s="255"/>
      <c r="F27" s="251"/>
      <c r="G27" s="257"/>
      <c r="H27" s="251"/>
      <c r="I27" s="4"/>
      <c r="J27" s="5"/>
      <c r="K27" s="4"/>
      <c r="L27" s="5"/>
      <c r="M27" s="4"/>
      <c r="N27" s="5"/>
    </row>
    <row r="28" spans="1:14" ht="14.25" customHeight="1">
      <c r="A28" s="259"/>
      <c r="B28" s="99" t="s">
        <v>96</v>
      </c>
      <c r="C28" s="90"/>
      <c r="D28" s="92"/>
      <c r="E28" s="260"/>
      <c r="F28" s="261"/>
      <c r="G28" s="262"/>
      <c r="H28" s="261"/>
      <c r="I28" s="4"/>
      <c r="J28" s="5"/>
      <c r="K28" s="4"/>
      <c r="L28" s="5"/>
      <c r="M28" s="4"/>
      <c r="N28" s="5"/>
    </row>
    <row r="29" spans="1:14" ht="14.25" customHeight="1">
      <c r="A29" s="253" t="s">
        <v>24</v>
      </c>
      <c r="B29" s="103" t="s">
        <v>95</v>
      </c>
      <c r="C29" s="139"/>
      <c r="D29" s="93"/>
      <c r="E29" s="255"/>
      <c r="F29" s="251"/>
      <c r="G29" s="257"/>
      <c r="H29" s="251"/>
      <c r="I29" s="4"/>
      <c r="J29" s="5"/>
      <c r="K29" s="4"/>
      <c r="L29" s="5"/>
      <c r="M29" s="4"/>
      <c r="N29" s="5"/>
    </row>
    <row r="30" spans="1:14" ht="14.25" customHeight="1">
      <c r="A30" s="259"/>
      <c r="B30" s="99" t="s">
        <v>96</v>
      </c>
      <c r="C30" s="90"/>
      <c r="D30" s="92"/>
      <c r="E30" s="260"/>
      <c r="F30" s="261"/>
      <c r="G30" s="262"/>
      <c r="H30" s="261"/>
      <c r="I30" s="4"/>
      <c r="J30" s="5"/>
      <c r="K30" s="4"/>
      <c r="L30" s="5"/>
      <c r="M30" s="4"/>
      <c r="N30" s="5"/>
    </row>
    <row r="31" spans="1:14" ht="14.25" customHeight="1">
      <c r="A31" s="253" t="s">
        <v>25</v>
      </c>
      <c r="B31" s="103" t="s">
        <v>95</v>
      </c>
      <c r="C31" s="139"/>
      <c r="D31" s="93"/>
      <c r="E31" s="255"/>
      <c r="F31" s="251"/>
      <c r="G31" s="257"/>
      <c r="H31" s="251"/>
      <c r="I31" s="4"/>
      <c r="J31" s="5"/>
      <c r="K31" s="4"/>
      <c r="L31" s="5"/>
      <c r="M31" s="4"/>
      <c r="N31" s="5"/>
    </row>
    <row r="32" spans="1:14" ht="14.25" customHeight="1">
      <c r="A32" s="259"/>
      <c r="B32" s="99" t="s">
        <v>96</v>
      </c>
      <c r="C32" s="90"/>
      <c r="D32" s="92"/>
      <c r="E32" s="260"/>
      <c r="F32" s="261"/>
      <c r="G32" s="262"/>
      <c r="H32" s="261"/>
      <c r="I32" s="4"/>
      <c r="J32" s="5"/>
      <c r="K32" s="4"/>
      <c r="L32" s="5"/>
      <c r="M32" s="4"/>
      <c r="N32" s="5"/>
    </row>
    <row r="33" spans="1:14" ht="14.25" customHeight="1">
      <c r="A33" s="253" t="s">
        <v>26</v>
      </c>
      <c r="B33" s="103" t="s">
        <v>95</v>
      </c>
      <c r="C33" s="139"/>
      <c r="D33" s="93"/>
      <c r="E33" s="255"/>
      <c r="F33" s="251"/>
      <c r="G33" s="257"/>
      <c r="H33" s="251"/>
      <c r="I33" s="14"/>
      <c r="J33" s="15"/>
      <c r="K33" s="14"/>
      <c r="L33" s="15"/>
      <c r="M33" s="14"/>
      <c r="N33" s="15"/>
    </row>
    <row r="34" spans="1:14" ht="14.25" customHeight="1" thickBot="1">
      <c r="A34" s="254"/>
      <c r="B34" s="105" t="s">
        <v>96</v>
      </c>
      <c r="C34" s="90"/>
      <c r="D34" s="92"/>
      <c r="E34" s="256"/>
      <c r="F34" s="252"/>
      <c r="G34" s="258"/>
      <c r="H34" s="25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71" t="s">
        <v>32</v>
      </c>
      <c r="B36" s="271"/>
      <c r="C36" s="271"/>
      <c r="D36" s="272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271" t="s">
        <v>35</v>
      </c>
      <c r="C38" s="271"/>
      <c r="D38" s="271"/>
      <c r="E38" s="272"/>
      <c r="F38" s="33"/>
    </row>
    <row r="39" spans="1:6" ht="14.25" customHeight="1">
      <c r="A39" s="33"/>
      <c r="B39" s="271" t="s">
        <v>34</v>
      </c>
      <c r="C39" s="271"/>
      <c r="D39" s="271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A21:A22"/>
    <mergeCell ref="E21:E22"/>
    <mergeCell ref="F21:F22"/>
    <mergeCell ref="G21:G22"/>
    <mergeCell ref="E27:E28"/>
    <mergeCell ref="H29:H30"/>
    <mergeCell ref="A29:A30"/>
    <mergeCell ref="E29:E30"/>
    <mergeCell ref="F29:F30"/>
    <mergeCell ref="G29:G30"/>
    <mergeCell ref="H17:H18"/>
    <mergeCell ref="G15:G16"/>
    <mergeCell ref="G13:G14"/>
    <mergeCell ref="H13:H14"/>
    <mergeCell ref="H15:H16"/>
    <mergeCell ref="H21:H22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99</v>
      </c>
      <c r="J9" s="289"/>
      <c r="K9" s="288" t="s">
        <v>13</v>
      </c>
      <c r="L9" s="458"/>
      <c r="M9" s="453" t="s">
        <v>14</v>
      </c>
      <c r="N9" s="454"/>
    </row>
    <row r="10" spans="1:14" ht="15" thickBot="1">
      <c r="A10" s="285"/>
      <c r="B10" s="391"/>
      <c r="C10" s="256"/>
      <c r="D10" s="252"/>
      <c r="E10" s="287"/>
      <c r="F10" s="252"/>
      <c r="G10" s="18" t="s">
        <v>116</v>
      </c>
      <c r="H10" s="15" t="s">
        <v>9</v>
      </c>
      <c r="I10" s="129" t="s">
        <v>100</v>
      </c>
      <c r="J10" s="15" t="s">
        <v>9</v>
      </c>
      <c r="K10" s="2" t="s">
        <v>10</v>
      </c>
      <c r="L10" s="177" t="s">
        <v>9</v>
      </c>
      <c r="M10" s="178" t="s">
        <v>30</v>
      </c>
      <c r="N10" s="179" t="s">
        <v>9</v>
      </c>
    </row>
    <row r="11" spans="1:14" ht="15.75" customHeight="1" thickTop="1">
      <c r="A11" s="430" t="s">
        <v>16</v>
      </c>
      <c r="B11" s="61" t="s">
        <v>95</v>
      </c>
      <c r="C11" s="87">
        <v>340</v>
      </c>
      <c r="D11" s="77">
        <f>6.04+2.971+0.093</f>
        <v>9.104</v>
      </c>
      <c r="E11" s="286">
        <v>50</v>
      </c>
      <c r="F11" s="452">
        <v>28.34</v>
      </c>
      <c r="G11" s="130"/>
      <c r="H11" s="131"/>
      <c r="I11" s="455">
        <v>2997</v>
      </c>
      <c r="J11" s="454">
        <v>128.16</v>
      </c>
      <c r="K11" s="85"/>
      <c r="L11" s="175"/>
      <c r="M11" s="84"/>
      <c r="N11" s="125"/>
    </row>
    <row r="12" spans="1:14" ht="15" customHeight="1">
      <c r="A12" s="406"/>
      <c r="B12" s="65" t="s">
        <v>96</v>
      </c>
      <c r="C12" s="111">
        <v>630</v>
      </c>
      <c r="D12" s="78">
        <f>4.03+0.743+0.093</f>
        <v>4.8660000000000005</v>
      </c>
      <c r="E12" s="409"/>
      <c r="F12" s="393"/>
      <c r="G12" s="132"/>
      <c r="H12" s="133"/>
      <c r="I12" s="456"/>
      <c r="J12" s="457"/>
      <c r="K12" s="85"/>
      <c r="L12" s="175"/>
      <c r="M12" s="84"/>
      <c r="N12" s="125"/>
    </row>
    <row r="13" spans="1:14" ht="15" customHeight="1" thickBot="1">
      <c r="A13" s="406"/>
      <c r="B13" s="65" t="s">
        <v>111</v>
      </c>
      <c r="C13" s="141">
        <v>17.25</v>
      </c>
      <c r="D13" s="155">
        <v>45.412</v>
      </c>
      <c r="E13" s="409"/>
      <c r="F13" s="393"/>
      <c r="G13" s="132"/>
      <c r="H13" s="133"/>
      <c r="I13" s="456"/>
      <c r="J13" s="457"/>
      <c r="K13" s="85"/>
      <c r="L13" s="175"/>
      <c r="M13" s="84"/>
      <c r="N13" s="125"/>
    </row>
    <row r="14" spans="1:14" ht="15" customHeight="1" thickTop="1">
      <c r="A14" s="405" t="s">
        <v>17</v>
      </c>
      <c r="B14" s="65" t="s">
        <v>95</v>
      </c>
      <c r="C14" s="220">
        <v>3720</v>
      </c>
      <c r="D14" s="77">
        <f>6.04+2.971+0.093</f>
        <v>9.104</v>
      </c>
      <c r="E14" s="408">
        <v>70</v>
      </c>
      <c r="F14" s="450">
        <v>28.34</v>
      </c>
      <c r="G14" s="134"/>
      <c r="H14" s="135"/>
      <c r="I14" s="444">
        <v>3698</v>
      </c>
      <c r="J14" s="441">
        <v>128.26</v>
      </c>
      <c r="K14" s="76"/>
      <c r="L14" s="174"/>
      <c r="M14" s="83"/>
      <c r="N14" s="119"/>
    </row>
    <row r="15" spans="1:14" ht="15" customHeight="1">
      <c r="A15" s="406"/>
      <c r="B15" s="65" t="s">
        <v>96</v>
      </c>
      <c r="C15" s="111">
        <v>720</v>
      </c>
      <c r="D15" s="78">
        <f>4.03+0.743+0.093</f>
        <v>4.8660000000000005</v>
      </c>
      <c r="E15" s="409"/>
      <c r="F15" s="451"/>
      <c r="G15" s="132"/>
      <c r="H15" s="133"/>
      <c r="I15" s="445"/>
      <c r="J15" s="442"/>
      <c r="K15" s="85"/>
      <c r="L15" s="175"/>
      <c r="M15" s="84"/>
      <c r="N15" s="125"/>
    </row>
    <row r="16" spans="1:14" ht="15" customHeight="1" thickBot="1">
      <c r="A16" s="406"/>
      <c r="B16" s="65" t="s">
        <v>111</v>
      </c>
      <c r="C16" s="141">
        <v>17.25</v>
      </c>
      <c r="D16" s="155">
        <v>45.412</v>
      </c>
      <c r="E16" s="409"/>
      <c r="F16" s="451"/>
      <c r="G16" s="132"/>
      <c r="H16" s="133"/>
      <c r="I16" s="445"/>
      <c r="J16" s="442"/>
      <c r="K16" s="85"/>
      <c r="L16" s="175"/>
      <c r="M16" s="84"/>
      <c r="N16" s="125"/>
    </row>
    <row r="17" spans="1:14" ht="15" customHeight="1" thickTop="1">
      <c r="A17" s="405" t="s">
        <v>18</v>
      </c>
      <c r="B17" s="69" t="s">
        <v>95</v>
      </c>
      <c r="C17" s="220">
        <v>3930</v>
      </c>
      <c r="D17" s="77">
        <f>6.04+2.971+0.093</f>
        <v>9.104</v>
      </c>
      <c r="E17" s="408">
        <v>92</v>
      </c>
      <c r="F17" s="450">
        <v>28.34</v>
      </c>
      <c r="G17" s="134"/>
      <c r="H17" s="135"/>
      <c r="I17" s="444">
        <f>1498+2000</f>
        <v>3498</v>
      </c>
      <c r="J17" s="441">
        <v>128.26</v>
      </c>
      <c r="K17" s="76"/>
      <c r="L17" s="174"/>
      <c r="M17" s="83"/>
      <c r="N17" s="119"/>
    </row>
    <row r="18" spans="1:14" ht="15" customHeight="1">
      <c r="A18" s="406"/>
      <c r="B18" s="65" t="s">
        <v>96</v>
      </c>
      <c r="C18" s="111">
        <v>690</v>
      </c>
      <c r="D18" s="78">
        <f>4.03+0.743+0.093</f>
        <v>4.8660000000000005</v>
      </c>
      <c r="E18" s="409"/>
      <c r="F18" s="451"/>
      <c r="G18" s="132"/>
      <c r="H18" s="133"/>
      <c r="I18" s="445"/>
      <c r="J18" s="442"/>
      <c r="K18" s="85"/>
      <c r="L18" s="175"/>
      <c r="M18" s="84"/>
      <c r="N18" s="125"/>
    </row>
    <row r="19" spans="1:14" ht="15" customHeight="1" thickBot="1">
      <c r="A19" s="406"/>
      <c r="B19" s="65" t="s">
        <v>111</v>
      </c>
      <c r="C19" s="141">
        <v>17.25</v>
      </c>
      <c r="D19" s="155">
        <v>45.412</v>
      </c>
      <c r="E19" s="409"/>
      <c r="F19" s="451"/>
      <c r="G19" s="132"/>
      <c r="H19" s="133"/>
      <c r="I19" s="445"/>
      <c r="J19" s="442"/>
      <c r="K19" s="85"/>
      <c r="L19" s="175"/>
      <c r="M19" s="84"/>
      <c r="N19" s="125"/>
    </row>
    <row r="20" spans="1:14" ht="13.5" thickTop="1">
      <c r="A20" s="405" t="s">
        <v>19</v>
      </c>
      <c r="B20" s="69" t="s">
        <v>95</v>
      </c>
      <c r="C20" s="220">
        <v>2640</v>
      </c>
      <c r="D20" s="77">
        <f>(6.04+3.138+0.093)*1.075</f>
        <v>9.966325000000001</v>
      </c>
      <c r="E20" s="408">
        <v>81</v>
      </c>
      <c r="F20" s="450">
        <v>28.34</v>
      </c>
      <c r="G20" s="134"/>
      <c r="H20" s="135"/>
      <c r="I20" s="444">
        <v>2455</v>
      </c>
      <c r="J20" s="441">
        <v>128.26</v>
      </c>
      <c r="K20" s="76"/>
      <c r="L20" s="174"/>
      <c r="M20" s="83"/>
      <c r="N20" s="119"/>
    </row>
    <row r="21" spans="1:14" ht="15" customHeight="1">
      <c r="A21" s="406"/>
      <c r="B21" s="65" t="s">
        <v>96</v>
      </c>
      <c r="C21" s="111">
        <v>480</v>
      </c>
      <c r="D21" s="78">
        <f>(4.03+0.784+0.093)*1.075</f>
        <v>5.275024999999999</v>
      </c>
      <c r="E21" s="409"/>
      <c r="F21" s="451"/>
      <c r="G21" s="132"/>
      <c r="H21" s="133"/>
      <c r="I21" s="445"/>
      <c r="J21" s="442"/>
      <c r="K21" s="85"/>
      <c r="L21" s="175"/>
      <c r="M21" s="84"/>
      <c r="N21" s="125"/>
    </row>
    <row r="22" spans="1:14" ht="15" customHeight="1" thickBot="1">
      <c r="A22" s="406"/>
      <c r="B22" s="65" t="s">
        <v>111</v>
      </c>
      <c r="C22" s="141">
        <v>17.25</v>
      </c>
      <c r="D22" s="155">
        <f>46.514*1.075</f>
        <v>50.00255</v>
      </c>
      <c r="E22" s="409"/>
      <c r="F22" s="451"/>
      <c r="G22" s="132"/>
      <c r="H22" s="133"/>
      <c r="I22" s="445"/>
      <c r="J22" s="442"/>
      <c r="K22" s="85"/>
      <c r="L22" s="175"/>
      <c r="M22" s="84"/>
      <c r="N22" s="125"/>
    </row>
    <row r="23" spans="1:14" ht="13.5" thickTop="1">
      <c r="A23" s="405" t="s">
        <v>20</v>
      </c>
      <c r="B23" s="69" t="s">
        <v>95</v>
      </c>
      <c r="C23" s="87"/>
      <c r="D23" s="6"/>
      <c r="E23" s="408"/>
      <c r="F23" s="450"/>
      <c r="G23" s="134"/>
      <c r="H23" s="135"/>
      <c r="I23" s="83"/>
      <c r="J23" s="119"/>
      <c r="K23" s="76"/>
      <c r="L23" s="174"/>
      <c r="M23" s="83"/>
      <c r="N23" s="119"/>
    </row>
    <row r="24" spans="1:14" ht="15" customHeight="1">
      <c r="A24" s="406"/>
      <c r="B24" s="65" t="s">
        <v>96</v>
      </c>
      <c r="C24" s="111"/>
      <c r="D24" s="8"/>
      <c r="E24" s="409"/>
      <c r="F24" s="451"/>
      <c r="G24" s="132"/>
      <c r="H24" s="133"/>
      <c r="I24" s="84"/>
      <c r="J24" s="125"/>
      <c r="K24" s="85"/>
      <c r="L24" s="175"/>
      <c r="M24" s="84"/>
      <c r="N24" s="125"/>
    </row>
    <row r="25" spans="1:14" ht="15" customHeight="1" thickBot="1">
      <c r="A25" s="406"/>
      <c r="B25" s="65" t="s">
        <v>111</v>
      </c>
      <c r="C25" s="141"/>
      <c r="D25" s="8"/>
      <c r="E25" s="409"/>
      <c r="F25" s="451"/>
      <c r="G25" s="132"/>
      <c r="H25" s="133"/>
      <c r="I25" s="84"/>
      <c r="J25" s="125"/>
      <c r="K25" s="85"/>
      <c r="L25" s="175"/>
      <c r="M25" s="84"/>
      <c r="N25" s="125"/>
    </row>
    <row r="26" spans="1:14" ht="15" customHeight="1" thickTop="1">
      <c r="A26" s="405" t="s">
        <v>69</v>
      </c>
      <c r="B26" s="69" t="s">
        <v>95</v>
      </c>
      <c r="C26" s="87"/>
      <c r="D26" s="6"/>
      <c r="E26" s="408"/>
      <c r="F26" s="450"/>
      <c r="G26" s="134"/>
      <c r="H26" s="135"/>
      <c r="I26" s="83"/>
      <c r="J26" s="119"/>
      <c r="K26" s="76"/>
      <c r="L26" s="174"/>
      <c r="M26" s="83"/>
      <c r="N26" s="119"/>
    </row>
    <row r="27" spans="1:14" ht="15.75" customHeight="1">
      <c r="A27" s="406"/>
      <c r="B27" s="65" t="s">
        <v>96</v>
      </c>
      <c r="C27" s="111"/>
      <c r="D27" s="8"/>
      <c r="E27" s="409"/>
      <c r="F27" s="451"/>
      <c r="G27" s="132"/>
      <c r="H27" s="133"/>
      <c r="I27" s="84"/>
      <c r="J27" s="125"/>
      <c r="K27" s="85"/>
      <c r="L27" s="175"/>
      <c r="M27" s="84"/>
      <c r="N27" s="125"/>
    </row>
    <row r="28" spans="1:14" ht="16.5" customHeight="1" thickBot="1">
      <c r="A28" s="406"/>
      <c r="B28" s="65" t="s">
        <v>111</v>
      </c>
      <c r="C28" s="141"/>
      <c r="D28" s="8"/>
      <c r="E28" s="409"/>
      <c r="F28" s="451"/>
      <c r="G28" s="132"/>
      <c r="H28" s="133"/>
      <c r="I28" s="84"/>
      <c r="J28" s="125"/>
      <c r="K28" s="85"/>
      <c r="L28" s="175"/>
      <c r="M28" s="84"/>
      <c r="N28" s="125"/>
    </row>
    <row r="29" spans="1:14" ht="13.5" thickTop="1">
      <c r="A29" s="405" t="s">
        <v>70</v>
      </c>
      <c r="B29" s="69" t="s">
        <v>95</v>
      </c>
      <c r="C29" s="87"/>
      <c r="D29" s="6"/>
      <c r="E29" s="408"/>
      <c r="F29" s="404"/>
      <c r="G29" s="149"/>
      <c r="H29" s="213"/>
      <c r="I29" s="76"/>
      <c r="J29" s="119"/>
      <c r="K29" s="76"/>
      <c r="L29" s="174"/>
      <c r="M29" s="83"/>
      <c r="N29" s="119"/>
    </row>
    <row r="30" spans="1:14" ht="15" customHeight="1">
      <c r="A30" s="406"/>
      <c r="B30" s="65" t="s">
        <v>96</v>
      </c>
      <c r="C30" s="111"/>
      <c r="D30" s="8"/>
      <c r="E30" s="409"/>
      <c r="F30" s="393"/>
      <c r="G30" s="150"/>
      <c r="H30" s="214"/>
      <c r="I30" s="85"/>
      <c r="J30" s="125"/>
      <c r="K30" s="85"/>
      <c r="L30" s="175"/>
      <c r="M30" s="84"/>
      <c r="N30" s="125"/>
    </row>
    <row r="31" spans="1:14" ht="15" customHeight="1" thickBot="1">
      <c r="A31" s="406"/>
      <c r="B31" s="65" t="s">
        <v>111</v>
      </c>
      <c r="C31" s="141"/>
      <c r="D31" s="8"/>
      <c r="E31" s="409"/>
      <c r="F31" s="393"/>
      <c r="G31" s="150"/>
      <c r="H31" s="215"/>
      <c r="I31" s="85"/>
      <c r="J31" s="125"/>
      <c r="K31" s="85"/>
      <c r="L31" s="175"/>
      <c r="M31" s="84"/>
      <c r="N31" s="125"/>
    </row>
    <row r="32" spans="1:14" ht="13.5" thickTop="1">
      <c r="A32" s="405" t="s">
        <v>22</v>
      </c>
      <c r="B32" s="69" t="s">
        <v>95</v>
      </c>
      <c r="C32" s="87"/>
      <c r="D32" s="6"/>
      <c r="E32" s="408"/>
      <c r="F32" s="404"/>
      <c r="G32" s="438"/>
      <c r="H32" s="442"/>
      <c r="I32" s="438"/>
      <c r="J32" s="441"/>
      <c r="K32" s="255"/>
      <c r="L32" s="404"/>
      <c r="M32" s="438"/>
      <c r="N32" s="441"/>
    </row>
    <row r="33" spans="1:14" ht="15" customHeight="1">
      <c r="A33" s="406"/>
      <c r="B33" s="65" t="s">
        <v>96</v>
      </c>
      <c r="C33" s="111"/>
      <c r="D33" s="8"/>
      <c r="E33" s="409"/>
      <c r="F33" s="393"/>
      <c r="G33" s="439"/>
      <c r="H33" s="442"/>
      <c r="I33" s="439"/>
      <c r="J33" s="442"/>
      <c r="K33" s="250"/>
      <c r="L33" s="393"/>
      <c r="M33" s="439"/>
      <c r="N33" s="442"/>
    </row>
    <row r="34" spans="1:14" ht="15" customHeight="1" thickBot="1">
      <c r="A34" s="406"/>
      <c r="B34" s="65" t="s">
        <v>111</v>
      </c>
      <c r="C34" s="141"/>
      <c r="D34" s="8"/>
      <c r="E34" s="409"/>
      <c r="F34" s="393"/>
      <c r="G34" s="439"/>
      <c r="H34" s="442"/>
      <c r="I34" s="439"/>
      <c r="J34" s="442"/>
      <c r="K34" s="250"/>
      <c r="L34" s="393"/>
      <c r="M34" s="439"/>
      <c r="N34" s="442"/>
    </row>
    <row r="35" spans="1:14" ht="13.5" thickTop="1">
      <c r="A35" s="405" t="s">
        <v>23</v>
      </c>
      <c r="B35" s="69" t="s">
        <v>95</v>
      </c>
      <c r="C35" s="87"/>
      <c r="D35" s="6"/>
      <c r="E35" s="408"/>
      <c r="F35" s="404"/>
      <c r="G35" s="438"/>
      <c r="H35" s="441"/>
      <c r="I35" s="446"/>
      <c r="J35" s="441"/>
      <c r="K35" s="255"/>
      <c r="L35" s="404"/>
      <c r="M35" s="438"/>
      <c r="N35" s="441"/>
    </row>
    <row r="36" spans="1:14" ht="15" customHeight="1">
      <c r="A36" s="406"/>
      <c r="B36" s="65" t="s">
        <v>96</v>
      </c>
      <c r="C36" s="111"/>
      <c r="D36" s="8"/>
      <c r="E36" s="409"/>
      <c r="F36" s="393"/>
      <c r="G36" s="439"/>
      <c r="H36" s="442"/>
      <c r="I36" s="447"/>
      <c r="J36" s="442"/>
      <c r="K36" s="250"/>
      <c r="L36" s="393"/>
      <c r="M36" s="439"/>
      <c r="N36" s="442"/>
    </row>
    <row r="37" spans="1:14" ht="15" customHeight="1" thickBot="1">
      <c r="A37" s="406"/>
      <c r="B37" s="65" t="s">
        <v>111</v>
      </c>
      <c r="C37" s="141"/>
      <c r="D37" s="8"/>
      <c r="E37" s="409"/>
      <c r="F37" s="393"/>
      <c r="G37" s="439"/>
      <c r="H37" s="442"/>
      <c r="I37" s="447"/>
      <c r="J37" s="442"/>
      <c r="K37" s="250"/>
      <c r="L37" s="393"/>
      <c r="M37" s="439"/>
      <c r="N37" s="442"/>
    </row>
    <row r="38" spans="1:14" ht="13.5" thickTop="1">
      <c r="A38" s="405" t="s">
        <v>24</v>
      </c>
      <c r="B38" s="168" t="s">
        <v>95</v>
      </c>
      <c r="C38" s="77"/>
      <c r="D38" s="153"/>
      <c r="E38" s="408"/>
      <c r="F38" s="404"/>
      <c r="G38" s="438"/>
      <c r="H38" s="441"/>
      <c r="I38" s="463"/>
      <c r="J38" s="464"/>
      <c r="K38" s="255"/>
      <c r="L38" s="404"/>
      <c r="M38" s="438"/>
      <c r="N38" s="441"/>
    </row>
    <row r="39" spans="1:14" ht="15" customHeight="1">
      <c r="A39" s="406"/>
      <c r="B39" s="169" t="s">
        <v>96</v>
      </c>
      <c r="C39" s="78"/>
      <c r="D39" s="154"/>
      <c r="E39" s="409"/>
      <c r="F39" s="393"/>
      <c r="G39" s="439"/>
      <c r="H39" s="442"/>
      <c r="I39" s="463"/>
      <c r="J39" s="464"/>
      <c r="K39" s="250"/>
      <c r="L39" s="393"/>
      <c r="M39" s="439"/>
      <c r="N39" s="442"/>
    </row>
    <row r="40" spans="1:14" ht="15" customHeight="1" thickBot="1">
      <c r="A40" s="406"/>
      <c r="B40" s="169" t="s">
        <v>111</v>
      </c>
      <c r="C40" s="167"/>
      <c r="D40" s="154"/>
      <c r="E40" s="409"/>
      <c r="F40" s="393"/>
      <c r="G40" s="439"/>
      <c r="H40" s="442"/>
      <c r="I40" s="463"/>
      <c r="J40" s="464"/>
      <c r="K40" s="250"/>
      <c r="L40" s="393"/>
      <c r="M40" s="439"/>
      <c r="N40" s="442"/>
    </row>
    <row r="41" spans="1:14" ht="13.5" thickTop="1">
      <c r="A41" s="405" t="s">
        <v>25</v>
      </c>
      <c r="B41" s="69" t="s">
        <v>95</v>
      </c>
      <c r="C41" s="111"/>
      <c r="D41" s="153"/>
      <c r="E41" s="255"/>
      <c r="F41" s="404"/>
      <c r="G41" s="438"/>
      <c r="H41" s="441"/>
      <c r="I41" s="402"/>
      <c r="J41" s="465"/>
      <c r="K41" s="255"/>
      <c r="L41" s="404"/>
      <c r="M41" s="438"/>
      <c r="N41" s="441"/>
    </row>
    <row r="42" spans="1:14" ht="12.75">
      <c r="A42" s="406"/>
      <c r="B42" s="65" t="s">
        <v>96</v>
      </c>
      <c r="C42" s="111"/>
      <c r="D42" s="154"/>
      <c r="E42" s="250"/>
      <c r="F42" s="393"/>
      <c r="G42" s="439"/>
      <c r="H42" s="442"/>
      <c r="I42" s="402"/>
      <c r="J42" s="465"/>
      <c r="K42" s="250"/>
      <c r="L42" s="393"/>
      <c r="M42" s="439"/>
      <c r="N42" s="442"/>
    </row>
    <row r="43" spans="1:15" ht="13.5" thickBot="1">
      <c r="A43" s="406"/>
      <c r="B43" s="65" t="s">
        <v>111</v>
      </c>
      <c r="C43" s="166"/>
      <c r="D43" s="154"/>
      <c r="E43" s="250"/>
      <c r="F43" s="393"/>
      <c r="G43" s="439"/>
      <c r="H43" s="442"/>
      <c r="I43" s="402"/>
      <c r="J43" s="465"/>
      <c r="K43" s="250"/>
      <c r="L43" s="393"/>
      <c r="M43" s="439"/>
      <c r="N43" s="442"/>
      <c r="O43" s="176"/>
    </row>
    <row r="44" spans="1:15" ht="13.5" customHeight="1">
      <c r="A44" s="459" t="s">
        <v>26</v>
      </c>
      <c r="B44" s="180" t="s">
        <v>95</v>
      </c>
      <c r="C44" s="77"/>
      <c r="D44" s="77"/>
      <c r="E44" s="462"/>
      <c r="F44" s="449"/>
      <c r="G44" s="449"/>
      <c r="H44" s="449"/>
      <c r="I44" s="448"/>
      <c r="J44" s="448"/>
      <c r="K44" s="434"/>
      <c r="L44" s="404"/>
      <c r="M44" s="438"/>
      <c r="N44" s="441"/>
      <c r="O44" s="176"/>
    </row>
    <row r="45" spans="1:15" ht="13.5" customHeight="1">
      <c r="A45" s="460"/>
      <c r="B45" s="181" t="s">
        <v>96</v>
      </c>
      <c r="C45" s="78"/>
      <c r="D45" s="78"/>
      <c r="E45" s="462"/>
      <c r="F45" s="449"/>
      <c r="G45" s="449"/>
      <c r="H45" s="449"/>
      <c r="I45" s="448"/>
      <c r="J45" s="448"/>
      <c r="K45" s="435"/>
      <c r="L45" s="393"/>
      <c r="M45" s="439"/>
      <c r="N45" s="442"/>
      <c r="O45" s="176"/>
    </row>
    <row r="46" spans="1:15" ht="13.5" customHeight="1" thickBot="1">
      <c r="A46" s="461"/>
      <c r="B46" s="182" t="s">
        <v>111</v>
      </c>
      <c r="C46" s="167"/>
      <c r="D46" s="155"/>
      <c r="E46" s="462"/>
      <c r="F46" s="449"/>
      <c r="G46" s="449"/>
      <c r="H46" s="449"/>
      <c r="I46" s="448"/>
      <c r="J46" s="448"/>
      <c r="K46" s="436"/>
      <c r="L46" s="437"/>
      <c r="M46" s="440"/>
      <c r="N46" s="443"/>
      <c r="O46" s="176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76"/>
    </row>
    <row r="48" spans="1:14" s="37" customFormat="1" ht="13.5" customHeight="1">
      <c r="A48" s="271" t="s">
        <v>32</v>
      </c>
      <c r="B48" s="271"/>
      <c r="C48" s="271"/>
      <c r="D48" s="27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100">
    <mergeCell ref="L35:L37"/>
    <mergeCell ref="M35:M37"/>
    <mergeCell ref="K41:K43"/>
    <mergeCell ref="L41:L43"/>
    <mergeCell ref="I38:I40"/>
    <mergeCell ref="I41:I43"/>
    <mergeCell ref="J38:J40"/>
    <mergeCell ref="J41:J43"/>
    <mergeCell ref="E41:E43"/>
    <mergeCell ref="F41:F43"/>
    <mergeCell ref="A44:A46"/>
    <mergeCell ref="E44:E46"/>
    <mergeCell ref="F44:F46"/>
    <mergeCell ref="N35:N37"/>
    <mergeCell ref="K38:K40"/>
    <mergeCell ref="L38:L40"/>
    <mergeCell ref="M38:M40"/>
    <mergeCell ref="N38:N40"/>
    <mergeCell ref="B50:E50"/>
    <mergeCell ref="A38:A40"/>
    <mergeCell ref="E38:E40"/>
    <mergeCell ref="A23:A25"/>
    <mergeCell ref="E23:E25"/>
    <mergeCell ref="F23:F25"/>
    <mergeCell ref="A26:A28"/>
    <mergeCell ref="E26:E28"/>
    <mergeCell ref="F26:F28"/>
    <mergeCell ref="A41:A43"/>
    <mergeCell ref="G9:H9"/>
    <mergeCell ref="K9:L9"/>
    <mergeCell ref="F9:F10"/>
    <mergeCell ref="A29:A31"/>
    <mergeCell ref="A32:A34"/>
    <mergeCell ref="B51:D51"/>
    <mergeCell ref="E29:E31"/>
    <mergeCell ref="E32:E34"/>
    <mergeCell ref="A35:A37"/>
    <mergeCell ref="E35:E37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A17:A19"/>
    <mergeCell ref="E17:E19"/>
    <mergeCell ref="F17:F19"/>
    <mergeCell ref="M9:N9"/>
    <mergeCell ref="A48:D48"/>
    <mergeCell ref="F14:F16"/>
    <mergeCell ref="F29:F31"/>
    <mergeCell ref="I11:I13"/>
    <mergeCell ref="J11:J13"/>
    <mergeCell ref="I14:I16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B9:C10"/>
    <mergeCell ref="G44:G46"/>
    <mergeCell ref="H44:H46"/>
    <mergeCell ref="I44:I46"/>
    <mergeCell ref="G41:G43"/>
    <mergeCell ref="H41:H43"/>
    <mergeCell ref="I9:J9"/>
    <mergeCell ref="E11:E13"/>
    <mergeCell ref="F11:F13"/>
    <mergeCell ref="E14:E16"/>
    <mergeCell ref="F38:F40"/>
    <mergeCell ref="J44:J46"/>
    <mergeCell ref="G38:G40"/>
    <mergeCell ref="H38:H40"/>
    <mergeCell ref="M41:M43"/>
    <mergeCell ref="N41:N43"/>
    <mergeCell ref="F32:F34"/>
    <mergeCell ref="F35:F37"/>
    <mergeCell ref="G35:G37"/>
    <mergeCell ref="H35:H37"/>
    <mergeCell ref="I35:I37"/>
    <mergeCell ref="J35:J37"/>
    <mergeCell ref="K44:K46"/>
    <mergeCell ref="L44:L46"/>
    <mergeCell ref="M44:M46"/>
    <mergeCell ref="N44:N46"/>
    <mergeCell ref="I17:I19"/>
    <mergeCell ref="J17:J19"/>
    <mergeCell ref="I20:I22"/>
    <mergeCell ref="J20:J22"/>
    <mergeCell ref="M32:M34"/>
    <mergeCell ref="K35:K37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D17" sqref="D17:D18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29" t="s">
        <v>29</v>
      </c>
      <c r="J1" s="429"/>
      <c r="K1" s="429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29" t="s">
        <v>2</v>
      </c>
      <c r="J2" s="429"/>
      <c r="K2" s="429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29" t="s">
        <v>3</v>
      </c>
      <c r="J3" s="429"/>
      <c r="K3" s="429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88" t="s">
        <v>27</v>
      </c>
      <c r="H9" s="289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391"/>
      <c r="C10" s="256"/>
      <c r="D10" s="252"/>
      <c r="E10" s="287"/>
      <c r="F10" s="252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7" t="s">
        <v>95</v>
      </c>
      <c r="C11" s="87">
        <v>866</v>
      </c>
      <c r="D11" s="6">
        <v>8.062</v>
      </c>
      <c r="E11" s="286">
        <v>19</v>
      </c>
      <c r="F11" s="270">
        <v>28.34</v>
      </c>
      <c r="G11" s="266">
        <f>45.5*84</f>
        <v>3822</v>
      </c>
      <c r="H11" s="292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417"/>
      <c r="B12" s="99" t="s">
        <v>114</v>
      </c>
      <c r="C12" s="111">
        <v>17.25</v>
      </c>
      <c r="D12" s="8">
        <v>45.412</v>
      </c>
      <c r="E12" s="421"/>
      <c r="F12" s="261"/>
      <c r="G12" s="262"/>
      <c r="H12" s="268"/>
      <c r="I12" s="7"/>
      <c r="J12" s="8"/>
      <c r="K12" s="7"/>
      <c r="L12" s="8"/>
      <c r="M12" s="7"/>
      <c r="N12" s="8"/>
    </row>
    <row r="13" spans="1:14" ht="15" customHeight="1" thickTop="1">
      <c r="A13" s="405" t="s">
        <v>17</v>
      </c>
      <c r="B13" s="101" t="s">
        <v>95</v>
      </c>
      <c r="C13" s="221">
        <v>1099</v>
      </c>
      <c r="D13" s="6">
        <v>8.062</v>
      </c>
      <c r="E13" s="408">
        <v>18</v>
      </c>
      <c r="F13" s="267">
        <v>28.34</v>
      </c>
      <c r="G13" s="257">
        <f>45.5*84</f>
        <v>3822</v>
      </c>
      <c r="H13" s="267">
        <v>12.33</v>
      </c>
      <c r="I13" s="14"/>
      <c r="J13" s="15"/>
      <c r="K13" s="14"/>
      <c r="L13" s="15"/>
      <c r="M13" s="14"/>
      <c r="N13" s="15"/>
    </row>
    <row r="14" spans="1:14" ht="13.5" thickBot="1">
      <c r="A14" s="417"/>
      <c r="B14" s="101" t="s">
        <v>96</v>
      </c>
      <c r="C14" s="109">
        <v>17.25</v>
      </c>
      <c r="D14" s="8">
        <v>45.412</v>
      </c>
      <c r="E14" s="421"/>
      <c r="F14" s="268"/>
      <c r="G14" s="262"/>
      <c r="H14" s="268"/>
      <c r="I14" s="21"/>
      <c r="J14" s="22"/>
      <c r="K14" s="21"/>
      <c r="L14" s="22"/>
      <c r="M14" s="21"/>
      <c r="N14" s="22"/>
    </row>
    <row r="15" spans="1:14" ht="15" customHeight="1" thickTop="1">
      <c r="A15" s="405" t="s">
        <v>18</v>
      </c>
      <c r="B15" s="103" t="s">
        <v>95</v>
      </c>
      <c r="C15" s="221">
        <v>1030</v>
      </c>
      <c r="D15" s="6">
        <v>8.062</v>
      </c>
      <c r="E15" s="408">
        <v>24</v>
      </c>
      <c r="F15" s="267">
        <v>28.34</v>
      </c>
      <c r="G15" s="257">
        <f>45.5*84</f>
        <v>3822</v>
      </c>
      <c r="H15" s="267">
        <v>12.33</v>
      </c>
      <c r="I15" s="14"/>
      <c r="J15" s="15"/>
      <c r="K15" s="14"/>
      <c r="L15" s="15"/>
      <c r="M15" s="14"/>
      <c r="N15" s="15"/>
    </row>
    <row r="16" spans="1:14" ht="13.5" thickBot="1">
      <c r="A16" s="417"/>
      <c r="B16" s="99" t="s">
        <v>96</v>
      </c>
      <c r="C16" s="109">
        <v>17.25</v>
      </c>
      <c r="D16" s="8">
        <v>45.412</v>
      </c>
      <c r="E16" s="421"/>
      <c r="F16" s="268"/>
      <c r="G16" s="262"/>
      <c r="H16" s="268"/>
      <c r="I16" s="21"/>
      <c r="J16" s="22"/>
      <c r="K16" s="21"/>
      <c r="L16" s="22"/>
      <c r="M16" s="21"/>
      <c r="N16" s="22"/>
    </row>
    <row r="17" spans="1:14" ht="13.5" thickTop="1">
      <c r="A17" s="405" t="s">
        <v>19</v>
      </c>
      <c r="B17" s="103" t="s">
        <v>95</v>
      </c>
      <c r="C17" s="110">
        <v>953</v>
      </c>
      <c r="D17" s="240">
        <f>(5.37+2.745+0.093)*1.075</f>
        <v>8.823599999999999</v>
      </c>
      <c r="E17" s="408">
        <v>21</v>
      </c>
      <c r="F17" s="267">
        <v>28.34</v>
      </c>
      <c r="G17" s="257">
        <f>45.5*84</f>
        <v>3822</v>
      </c>
      <c r="H17" s="267">
        <v>12.33</v>
      </c>
      <c r="I17" s="14"/>
      <c r="J17" s="15"/>
      <c r="K17" s="14"/>
      <c r="L17" s="15"/>
      <c r="M17" s="14"/>
      <c r="N17" s="15"/>
    </row>
    <row r="18" spans="1:14" ht="13.5" thickBot="1">
      <c r="A18" s="417"/>
      <c r="B18" s="99" t="s">
        <v>96</v>
      </c>
      <c r="C18" s="109">
        <v>17.25</v>
      </c>
      <c r="D18" s="241">
        <f>46.514*1.075</f>
        <v>50.00255</v>
      </c>
      <c r="E18" s="421"/>
      <c r="F18" s="268"/>
      <c r="G18" s="262"/>
      <c r="H18" s="268"/>
      <c r="I18" s="21"/>
      <c r="J18" s="22"/>
      <c r="K18" s="21"/>
      <c r="L18" s="22"/>
      <c r="M18" s="21"/>
      <c r="N18" s="22"/>
    </row>
    <row r="19" spans="1:14" ht="13.5" thickTop="1">
      <c r="A19" s="405" t="s">
        <v>20</v>
      </c>
      <c r="B19" s="103" t="s">
        <v>95</v>
      </c>
      <c r="C19" s="110"/>
      <c r="D19" s="6"/>
      <c r="E19" s="408"/>
      <c r="F19" s="267"/>
      <c r="G19" s="257"/>
      <c r="H19" s="251"/>
      <c r="I19" s="14"/>
      <c r="J19" s="15"/>
      <c r="K19" s="14"/>
      <c r="L19" s="15"/>
      <c r="M19" s="14"/>
      <c r="N19" s="15"/>
    </row>
    <row r="20" spans="1:14" ht="13.5" thickBot="1">
      <c r="A20" s="417"/>
      <c r="B20" s="99" t="s">
        <v>96</v>
      </c>
      <c r="C20" s="109"/>
      <c r="D20" s="8"/>
      <c r="E20" s="421"/>
      <c r="F20" s="268"/>
      <c r="G20" s="262"/>
      <c r="H20" s="261"/>
      <c r="I20" s="21"/>
      <c r="J20" s="22"/>
      <c r="K20" s="21"/>
      <c r="L20" s="22"/>
      <c r="M20" s="21"/>
      <c r="N20" s="22"/>
    </row>
    <row r="21" spans="1:14" ht="13.5" thickTop="1">
      <c r="A21" s="405" t="s">
        <v>69</v>
      </c>
      <c r="B21" s="103" t="s">
        <v>95</v>
      </c>
      <c r="C21" s="110"/>
      <c r="D21" s="6"/>
      <c r="E21" s="408"/>
      <c r="F21" s="267"/>
      <c r="G21" s="257"/>
      <c r="H21" s="251"/>
      <c r="I21" s="14"/>
      <c r="J21" s="15"/>
      <c r="K21" s="14"/>
      <c r="L21" s="15"/>
      <c r="M21" s="14"/>
      <c r="N21" s="15"/>
    </row>
    <row r="22" spans="1:14" ht="13.5" thickBot="1">
      <c r="A22" s="417"/>
      <c r="B22" s="99" t="s">
        <v>96</v>
      </c>
      <c r="C22" s="109"/>
      <c r="D22" s="8"/>
      <c r="E22" s="421"/>
      <c r="F22" s="268"/>
      <c r="G22" s="262"/>
      <c r="H22" s="261"/>
      <c r="I22" s="21"/>
      <c r="J22" s="22"/>
      <c r="K22" s="21"/>
      <c r="L22" s="22"/>
      <c r="M22" s="21"/>
      <c r="N22" s="22"/>
    </row>
    <row r="23" spans="1:14" ht="13.5" thickTop="1">
      <c r="A23" s="405" t="s">
        <v>70</v>
      </c>
      <c r="B23" s="103" t="s">
        <v>95</v>
      </c>
      <c r="C23" s="110"/>
      <c r="D23" s="6"/>
      <c r="E23" s="408"/>
      <c r="F23" s="267"/>
      <c r="G23" s="257"/>
      <c r="H23" s="251"/>
      <c r="I23" s="14"/>
      <c r="J23" s="15"/>
      <c r="K23" s="14"/>
      <c r="L23" s="15"/>
      <c r="M23" s="14"/>
      <c r="N23" s="15"/>
    </row>
    <row r="24" spans="1:14" ht="12.75">
      <c r="A24" s="417"/>
      <c r="B24" s="99" t="s">
        <v>96</v>
      </c>
      <c r="C24" s="109"/>
      <c r="D24" s="8"/>
      <c r="E24" s="421"/>
      <c r="F24" s="268"/>
      <c r="G24" s="262"/>
      <c r="H24" s="261"/>
      <c r="I24" s="21"/>
      <c r="J24" s="22"/>
      <c r="K24" s="21"/>
      <c r="L24" s="22"/>
      <c r="M24" s="21"/>
      <c r="N24" s="22"/>
    </row>
    <row r="25" spans="1:14" ht="12.75">
      <c r="A25" s="405" t="s">
        <v>22</v>
      </c>
      <c r="B25" s="103" t="s">
        <v>95</v>
      </c>
      <c r="C25" s="110"/>
      <c r="D25" s="15"/>
      <c r="E25" s="408"/>
      <c r="F25" s="267"/>
      <c r="G25" s="257"/>
      <c r="H25" s="251"/>
      <c r="I25" s="21"/>
      <c r="J25" s="22"/>
      <c r="K25" s="21"/>
      <c r="L25" s="22"/>
      <c r="M25" s="21"/>
      <c r="N25" s="22"/>
    </row>
    <row r="26" spans="1:14" ht="12.75">
      <c r="A26" s="417"/>
      <c r="B26" s="99" t="s">
        <v>96</v>
      </c>
      <c r="C26" s="109"/>
      <c r="D26" s="22"/>
      <c r="E26" s="421"/>
      <c r="F26" s="268"/>
      <c r="G26" s="262"/>
      <c r="H26" s="261"/>
      <c r="I26" s="4"/>
      <c r="J26" s="5"/>
      <c r="K26" s="4"/>
      <c r="L26" s="5"/>
      <c r="M26" s="4"/>
      <c r="N26" s="5"/>
    </row>
    <row r="27" spans="1:14" ht="12.75">
      <c r="A27" s="405" t="s">
        <v>23</v>
      </c>
      <c r="B27" s="103" t="s">
        <v>95</v>
      </c>
      <c r="C27" s="110"/>
      <c r="D27" s="15"/>
      <c r="E27" s="408"/>
      <c r="F27" s="267"/>
      <c r="G27" s="257"/>
      <c r="H27" s="251"/>
      <c r="I27" s="4"/>
      <c r="J27" s="5"/>
      <c r="K27" s="4"/>
      <c r="L27" s="5"/>
      <c r="M27" s="4"/>
      <c r="N27" s="5"/>
    </row>
    <row r="28" spans="1:14" ht="12.75">
      <c r="A28" s="417"/>
      <c r="B28" s="99" t="s">
        <v>96</v>
      </c>
      <c r="C28" s="109"/>
      <c r="D28" s="22"/>
      <c r="E28" s="421"/>
      <c r="F28" s="268"/>
      <c r="G28" s="262"/>
      <c r="H28" s="261"/>
      <c r="I28" s="4"/>
      <c r="J28" s="5"/>
      <c r="K28" s="4"/>
      <c r="L28" s="5"/>
      <c r="M28" s="4"/>
      <c r="N28" s="5"/>
    </row>
    <row r="29" spans="1:14" ht="12.75">
      <c r="A29" s="405" t="s">
        <v>24</v>
      </c>
      <c r="B29" s="103" t="s">
        <v>95</v>
      </c>
      <c r="C29" s="110"/>
      <c r="D29" s="15"/>
      <c r="E29" s="408"/>
      <c r="F29" s="267"/>
      <c r="G29" s="257"/>
      <c r="H29" s="251"/>
      <c r="I29" s="4"/>
      <c r="J29" s="5"/>
      <c r="K29" s="4"/>
      <c r="L29" s="5"/>
      <c r="M29" s="4"/>
      <c r="N29" s="5"/>
    </row>
    <row r="30" spans="1:14" ht="12.75">
      <c r="A30" s="417"/>
      <c r="B30" s="99" t="s">
        <v>96</v>
      </c>
      <c r="C30" s="109"/>
      <c r="D30" s="22"/>
      <c r="E30" s="421"/>
      <c r="F30" s="268"/>
      <c r="G30" s="262"/>
      <c r="H30" s="261"/>
      <c r="I30" s="4"/>
      <c r="J30" s="5"/>
      <c r="K30" s="4"/>
      <c r="L30" s="5"/>
      <c r="M30" s="4"/>
      <c r="N30" s="5"/>
    </row>
    <row r="31" spans="1:14" ht="12.75">
      <c r="A31" s="405" t="s">
        <v>25</v>
      </c>
      <c r="B31" s="103" t="s">
        <v>95</v>
      </c>
      <c r="C31" s="110"/>
      <c r="D31" s="15"/>
      <c r="E31" s="408"/>
      <c r="F31" s="267"/>
      <c r="G31" s="257"/>
      <c r="H31" s="251"/>
      <c r="I31" s="4"/>
      <c r="J31" s="5"/>
      <c r="K31" s="4"/>
      <c r="L31" s="5"/>
      <c r="M31" s="4"/>
      <c r="N31" s="5"/>
    </row>
    <row r="32" spans="1:14" ht="12.75">
      <c r="A32" s="417"/>
      <c r="B32" s="99" t="s">
        <v>96</v>
      </c>
      <c r="C32" s="109"/>
      <c r="D32" s="22"/>
      <c r="E32" s="421"/>
      <c r="F32" s="268"/>
      <c r="G32" s="262"/>
      <c r="H32" s="261"/>
      <c r="I32" s="4"/>
      <c r="J32" s="5"/>
      <c r="K32" s="4"/>
      <c r="L32" s="5"/>
      <c r="M32" s="4"/>
      <c r="N32" s="5"/>
    </row>
    <row r="33" spans="1:14" ht="12.75">
      <c r="A33" s="405" t="s">
        <v>26</v>
      </c>
      <c r="B33" s="103" t="s">
        <v>95</v>
      </c>
      <c r="C33" s="110"/>
      <c r="D33" s="15"/>
      <c r="E33" s="408"/>
      <c r="F33" s="267"/>
      <c r="G33" s="257"/>
      <c r="H33" s="251"/>
      <c r="I33" s="14"/>
      <c r="J33" s="15"/>
      <c r="K33" s="14"/>
      <c r="L33" s="15"/>
      <c r="M33" s="14"/>
      <c r="N33" s="15"/>
    </row>
    <row r="34" spans="1:14" ht="13.5" thickBot="1">
      <c r="A34" s="433"/>
      <c r="B34" s="105" t="s">
        <v>96</v>
      </c>
      <c r="C34" s="109"/>
      <c r="D34" s="22"/>
      <c r="E34" s="287"/>
      <c r="F34" s="466"/>
      <c r="G34" s="258"/>
      <c r="H34" s="25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71" t="s">
        <v>32</v>
      </c>
      <c r="B36" s="271"/>
      <c r="C36" s="271"/>
      <c r="D36" s="27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71" t="s">
        <v>35</v>
      </c>
      <c r="C38" s="271"/>
      <c r="D38" s="271"/>
      <c r="E38" s="27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71" t="s">
        <v>34</v>
      </c>
      <c r="C39" s="271"/>
      <c r="D39" s="27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79">
    <mergeCell ref="E27:E28"/>
    <mergeCell ref="H29:H30"/>
    <mergeCell ref="A29:A30"/>
    <mergeCell ref="E29:E30"/>
    <mergeCell ref="F29:F30"/>
    <mergeCell ref="G29:G30"/>
    <mergeCell ref="H19:H20"/>
    <mergeCell ref="A19:A20"/>
    <mergeCell ref="E19:E20"/>
    <mergeCell ref="F19:F20"/>
    <mergeCell ref="G19:G20"/>
    <mergeCell ref="H21:H22"/>
    <mergeCell ref="A21:A22"/>
    <mergeCell ref="E21:E22"/>
    <mergeCell ref="F21:F22"/>
    <mergeCell ref="G21:G22"/>
    <mergeCell ref="F13:F14"/>
    <mergeCell ref="E13:E14"/>
    <mergeCell ref="A17:A18"/>
    <mergeCell ref="E17:E18"/>
    <mergeCell ref="F17:F18"/>
    <mergeCell ref="G17:G18"/>
    <mergeCell ref="E11:E12"/>
    <mergeCell ref="H17:H18"/>
    <mergeCell ref="B38:E38"/>
    <mergeCell ref="B39:D39"/>
    <mergeCell ref="A11:A12"/>
    <mergeCell ref="I9:J9"/>
    <mergeCell ref="E9:E10"/>
    <mergeCell ref="F9:F10"/>
    <mergeCell ref="G9:H9"/>
    <mergeCell ref="A13:A14"/>
    <mergeCell ref="H13:H14"/>
    <mergeCell ref="G13:G14"/>
    <mergeCell ref="M9:N9"/>
    <mergeCell ref="A36:D36"/>
    <mergeCell ref="A6:N7"/>
    <mergeCell ref="A8:A10"/>
    <mergeCell ref="B8:D8"/>
    <mergeCell ref="E8:F8"/>
    <mergeCell ref="G8:N8"/>
    <mergeCell ref="D9:D10"/>
    <mergeCell ref="I1:K1"/>
    <mergeCell ref="I2:K2"/>
    <mergeCell ref="I3:K3"/>
    <mergeCell ref="K9:L9"/>
    <mergeCell ref="F11:F12"/>
    <mergeCell ref="G11:G12"/>
    <mergeCell ref="H11:H12"/>
    <mergeCell ref="H23:H24"/>
    <mergeCell ref="A23:A24"/>
    <mergeCell ref="E23:E24"/>
    <mergeCell ref="F23:F24"/>
    <mergeCell ref="G23:G24"/>
    <mergeCell ref="H15:H16"/>
    <mergeCell ref="A15:A16"/>
    <mergeCell ref="E15:E16"/>
    <mergeCell ref="F15:F16"/>
    <mergeCell ref="G15:G16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4">
      <selection activeCell="I24" sqref="I2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29" t="s">
        <v>29</v>
      </c>
      <c r="J1" s="429"/>
      <c r="K1" s="429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29" t="s">
        <v>2</v>
      </c>
      <c r="J2" s="429"/>
      <c r="K2" s="429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431" t="s">
        <v>27</v>
      </c>
      <c r="H9" s="432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4"/>
      <c r="B10" s="249"/>
      <c r="C10" s="250"/>
      <c r="D10" s="282"/>
      <c r="E10" s="287"/>
      <c r="F10" s="252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59" t="s">
        <v>16</v>
      </c>
      <c r="B11" s="142" t="s">
        <v>95</v>
      </c>
      <c r="C11" s="161">
        <v>16200</v>
      </c>
      <c r="D11" s="157">
        <f>6.04+2.352+0.093</f>
        <v>8.485</v>
      </c>
      <c r="E11" s="248">
        <v>115</v>
      </c>
      <c r="F11" s="270">
        <v>28.34</v>
      </c>
      <c r="G11" s="266">
        <f>265.8*84</f>
        <v>22327.2</v>
      </c>
      <c r="H11" s="292">
        <v>12.33</v>
      </c>
      <c r="I11" s="7"/>
      <c r="J11" s="8"/>
      <c r="K11" s="7"/>
      <c r="L11" s="8"/>
      <c r="M11" s="7"/>
      <c r="N11" s="8"/>
    </row>
    <row r="12" spans="1:14" ht="16.5" customHeight="1">
      <c r="A12" s="468"/>
      <c r="B12" s="143" t="s">
        <v>96</v>
      </c>
      <c r="C12" s="79">
        <v>8520</v>
      </c>
      <c r="D12" s="158">
        <f>0.784+4.03+0.093</f>
        <v>4.907</v>
      </c>
      <c r="E12" s="250"/>
      <c r="F12" s="282"/>
      <c r="G12" s="407"/>
      <c r="H12" s="428"/>
      <c r="I12" s="7"/>
      <c r="J12" s="8"/>
      <c r="K12" s="7"/>
      <c r="L12" s="8"/>
      <c r="M12" s="7"/>
      <c r="N12" s="8"/>
    </row>
    <row r="13" spans="1:14" ht="16.5" customHeight="1">
      <c r="A13" s="468"/>
      <c r="B13" s="143" t="s">
        <v>114</v>
      </c>
      <c r="C13" s="79">
        <v>232</v>
      </c>
      <c r="D13" s="158">
        <v>145.317</v>
      </c>
      <c r="E13" s="250"/>
      <c r="F13" s="282"/>
      <c r="G13" s="407"/>
      <c r="H13" s="428"/>
      <c r="I13" s="7"/>
      <c r="J13" s="8"/>
      <c r="K13" s="7"/>
      <c r="L13" s="8"/>
      <c r="M13" s="7"/>
      <c r="N13" s="8"/>
    </row>
    <row r="14" spans="1:14" ht="13.5" customHeight="1" thickBot="1">
      <c r="A14" s="461"/>
      <c r="B14" s="144" t="s">
        <v>113</v>
      </c>
      <c r="C14" s="160">
        <v>4440</v>
      </c>
      <c r="D14" s="159">
        <v>1.197</v>
      </c>
      <c r="E14" s="260"/>
      <c r="F14" s="261"/>
      <c r="G14" s="262"/>
      <c r="H14" s="268"/>
      <c r="I14" s="7"/>
      <c r="J14" s="8"/>
      <c r="K14" s="7"/>
      <c r="L14" s="8"/>
      <c r="M14" s="7"/>
      <c r="N14" s="8"/>
    </row>
    <row r="15" spans="1:14" ht="12.75">
      <c r="A15" s="417" t="s">
        <v>17</v>
      </c>
      <c r="B15" s="142" t="s">
        <v>95</v>
      </c>
      <c r="C15" s="161">
        <v>20940</v>
      </c>
      <c r="D15" s="157">
        <f>6.04+2.352+0.093</f>
        <v>8.485</v>
      </c>
      <c r="E15" s="408">
        <f>258+88</f>
        <v>346</v>
      </c>
      <c r="F15" s="251">
        <v>28.34</v>
      </c>
      <c r="G15" s="257">
        <f>265.8*84</f>
        <v>22327.2</v>
      </c>
      <c r="H15" s="267">
        <v>12.33</v>
      </c>
      <c r="I15" s="14"/>
      <c r="J15" s="15"/>
      <c r="K15" s="14"/>
      <c r="L15" s="15"/>
      <c r="M15" s="14"/>
      <c r="N15" s="15"/>
    </row>
    <row r="16" spans="1:14" ht="12.75">
      <c r="A16" s="414"/>
      <c r="B16" s="143" t="s">
        <v>96</v>
      </c>
      <c r="C16" s="79">
        <v>12300</v>
      </c>
      <c r="D16" s="158">
        <f>0.784+4.03+0.093</f>
        <v>4.907</v>
      </c>
      <c r="E16" s="409"/>
      <c r="F16" s="282"/>
      <c r="G16" s="407"/>
      <c r="H16" s="428"/>
      <c r="I16" s="7"/>
      <c r="J16" s="8"/>
      <c r="K16" s="7"/>
      <c r="L16" s="8"/>
      <c r="M16" s="7"/>
      <c r="N16" s="8"/>
    </row>
    <row r="17" spans="1:14" ht="12.75">
      <c r="A17" s="414"/>
      <c r="B17" s="143" t="s">
        <v>114</v>
      </c>
      <c r="C17" s="79">
        <v>232</v>
      </c>
      <c r="D17" s="158">
        <v>145.317</v>
      </c>
      <c r="E17" s="409"/>
      <c r="F17" s="282"/>
      <c r="G17" s="407"/>
      <c r="H17" s="428"/>
      <c r="I17" s="7"/>
      <c r="J17" s="8"/>
      <c r="K17" s="7"/>
      <c r="L17" s="8"/>
      <c r="M17" s="7"/>
      <c r="N17" s="8"/>
    </row>
    <row r="18" spans="1:14" ht="14.25" customHeight="1" thickBot="1">
      <c r="A18" s="414"/>
      <c r="B18" s="144" t="s">
        <v>113</v>
      </c>
      <c r="C18" s="160">
        <v>5460</v>
      </c>
      <c r="D18" s="159">
        <v>1.197</v>
      </c>
      <c r="E18" s="421"/>
      <c r="F18" s="261"/>
      <c r="G18" s="262"/>
      <c r="H18" s="268"/>
      <c r="I18" s="7"/>
      <c r="J18" s="8"/>
      <c r="K18" s="7"/>
      <c r="L18" s="8"/>
      <c r="M18" s="7"/>
      <c r="N18" s="8"/>
    </row>
    <row r="19" spans="1:14" ht="14.25" customHeight="1">
      <c r="A19" s="414" t="s">
        <v>18</v>
      </c>
      <c r="B19" s="142" t="s">
        <v>95</v>
      </c>
      <c r="C19" s="161">
        <v>21780</v>
      </c>
      <c r="D19" s="157">
        <f>6.04+2.352+0.093</f>
        <v>8.485</v>
      </c>
      <c r="E19" s="408">
        <f>342+110</f>
        <v>452</v>
      </c>
      <c r="F19" s="251">
        <v>28.34</v>
      </c>
      <c r="G19" s="257">
        <f>265.8*84</f>
        <v>22327.2</v>
      </c>
      <c r="H19" s="267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414"/>
      <c r="B20" s="143" t="s">
        <v>96</v>
      </c>
      <c r="C20" s="79">
        <v>13320</v>
      </c>
      <c r="D20" s="158">
        <f>0.784+4.03+0.093</f>
        <v>4.907</v>
      </c>
      <c r="E20" s="409"/>
      <c r="F20" s="282"/>
      <c r="G20" s="407"/>
      <c r="H20" s="428"/>
      <c r="I20" s="7"/>
      <c r="J20" s="8"/>
      <c r="K20" s="7"/>
      <c r="L20" s="8"/>
      <c r="M20" s="7"/>
      <c r="N20" s="8"/>
    </row>
    <row r="21" spans="1:14" ht="14.25" customHeight="1">
      <c r="A21" s="414"/>
      <c r="B21" s="143" t="s">
        <v>114</v>
      </c>
      <c r="C21" s="79">
        <v>232</v>
      </c>
      <c r="D21" s="158">
        <v>145.317</v>
      </c>
      <c r="E21" s="409"/>
      <c r="F21" s="282"/>
      <c r="G21" s="407"/>
      <c r="H21" s="428"/>
      <c r="I21" s="7"/>
      <c r="J21" s="8"/>
      <c r="K21" s="7"/>
      <c r="L21" s="8"/>
      <c r="M21" s="7"/>
      <c r="N21" s="8"/>
    </row>
    <row r="22" spans="1:14" ht="13.5" thickBot="1">
      <c r="A22" s="414"/>
      <c r="B22" s="144" t="s">
        <v>113</v>
      </c>
      <c r="C22" s="160">
        <v>5400</v>
      </c>
      <c r="D22" s="159">
        <v>1.197</v>
      </c>
      <c r="E22" s="421"/>
      <c r="F22" s="261"/>
      <c r="G22" s="262"/>
      <c r="H22" s="268"/>
      <c r="I22" s="7"/>
      <c r="J22" s="8"/>
      <c r="K22" s="7"/>
      <c r="L22" s="8"/>
      <c r="M22" s="7"/>
      <c r="N22" s="8"/>
    </row>
    <row r="23" spans="1:14" ht="14.25" customHeight="1">
      <c r="A23" s="414" t="s">
        <v>19</v>
      </c>
      <c r="B23" s="142" t="s">
        <v>95</v>
      </c>
      <c r="C23" s="161">
        <v>21240</v>
      </c>
      <c r="D23" s="157">
        <f>(6.04+2.233+0.093)*1.075</f>
        <v>8.99345</v>
      </c>
      <c r="E23" s="408">
        <f>225+87</f>
        <v>312</v>
      </c>
      <c r="F23" s="251">
        <v>28.34</v>
      </c>
      <c r="G23" s="257">
        <f>265.8*84</f>
        <v>22327.2</v>
      </c>
      <c r="H23" s="267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414"/>
      <c r="B24" s="143" t="s">
        <v>96</v>
      </c>
      <c r="C24" s="79">
        <v>13260</v>
      </c>
      <c r="D24" s="158">
        <f>(4.03+0.744+0.093)*1.075</f>
        <v>5.232025</v>
      </c>
      <c r="E24" s="409"/>
      <c r="F24" s="282"/>
      <c r="G24" s="407"/>
      <c r="H24" s="428"/>
      <c r="I24" s="14"/>
      <c r="J24" s="8"/>
      <c r="K24" s="7"/>
      <c r="L24" s="8"/>
      <c r="M24" s="7"/>
      <c r="N24" s="8"/>
    </row>
    <row r="25" spans="1:14" ht="14.25" customHeight="1">
      <c r="A25" s="414"/>
      <c r="B25" s="143" t="s">
        <v>114</v>
      </c>
      <c r="C25" s="79">
        <v>232</v>
      </c>
      <c r="D25" s="158">
        <f>148.844*1.075</f>
        <v>160.0073</v>
      </c>
      <c r="E25" s="409"/>
      <c r="F25" s="282"/>
      <c r="G25" s="407"/>
      <c r="H25" s="428"/>
      <c r="I25" s="14"/>
      <c r="J25" s="8"/>
      <c r="K25" s="7"/>
      <c r="L25" s="8"/>
      <c r="M25" s="7"/>
      <c r="N25" s="8"/>
    </row>
    <row r="26" spans="1:14" ht="13.5" thickBot="1">
      <c r="A26" s="414"/>
      <c r="B26" s="144" t="s">
        <v>113</v>
      </c>
      <c r="C26" s="160">
        <v>6300</v>
      </c>
      <c r="D26" s="159">
        <f>(1.27*1.075)</f>
        <v>1.3652499999999999</v>
      </c>
      <c r="E26" s="421"/>
      <c r="F26" s="261"/>
      <c r="G26" s="262"/>
      <c r="H26" s="268"/>
      <c r="I26" s="14"/>
      <c r="J26" s="8"/>
      <c r="K26" s="7"/>
      <c r="L26" s="8"/>
      <c r="M26" s="7"/>
      <c r="N26" s="8"/>
    </row>
    <row r="27" spans="1:14" ht="12.75" customHeight="1">
      <c r="A27" s="405" t="s">
        <v>20</v>
      </c>
      <c r="B27" s="142" t="s">
        <v>95</v>
      </c>
      <c r="C27" s="162"/>
      <c r="D27" s="118"/>
      <c r="E27" s="408"/>
      <c r="F27" s="251"/>
      <c r="G27" s="257"/>
      <c r="H27" s="251"/>
      <c r="I27" s="14"/>
      <c r="J27" s="15"/>
      <c r="K27" s="14"/>
      <c r="L27" s="15"/>
      <c r="M27" s="14"/>
      <c r="N27" s="15"/>
    </row>
    <row r="28" spans="1:14" ht="12.75" customHeight="1">
      <c r="A28" s="406"/>
      <c r="B28" s="143" t="s">
        <v>96</v>
      </c>
      <c r="C28" s="163"/>
      <c r="D28" s="125"/>
      <c r="E28" s="409"/>
      <c r="F28" s="282"/>
      <c r="G28" s="407"/>
      <c r="H28" s="282"/>
      <c r="I28" s="7"/>
      <c r="J28" s="8"/>
      <c r="K28" s="7"/>
      <c r="L28" s="8"/>
      <c r="M28" s="7"/>
      <c r="N28" s="8"/>
    </row>
    <row r="29" spans="1:14" ht="12.75" customHeight="1">
      <c r="A29" s="406"/>
      <c r="B29" s="143" t="s">
        <v>114</v>
      </c>
      <c r="C29" s="163"/>
      <c r="D29" s="125"/>
      <c r="E29" s="409"/>
      <c r="F29" s="282"/>
      <c r="G29" s="407"/>
      <c r="H29" s="282"/>
      <c r="I29" s="7"/>
      <c r="J29" s="8"/>
      <c r="K29" s="7"/>
      <c r="L29" s="8"/>
      <c r="M29" s="7"/>
      <c r="N29" s="8"/>
    </row>
    <row r="30" spans="1:14" ht="12.75" customHeight="1" thickBot="1">
      <c r="A30" s="406"/>
      <c r="B30" s="144" t="s">
        <v>113</v>
      </c>
      <c r="C30" s="164"/>
      <c r="D30" s="128"/>
      <c r="E30" s="409"/>
      <c r="F30" s="282"/>
      <c r="G30" s="407"/>
      <c r="H30" s="282"/>
      <c r="I30" s="7"/>
      <c r="J30" s="8"/>
      <c r="K30" s="7"/>
      <c r="L30" s="8"/>
      <c r="M30" s="7"/>
      <c r="N30" s="8"/>
    </row>
    <row r="31" spans="1:14" ht="12.75" customHeight="1">
      <c r="A31" s="405" t="s">
        <v>69</v>
      </c>
      <c r="B31" s="142" t="s">
        <v>95</v>
      </c>
      <c r="C31" s="161"/>
      <c r="D31" s="157"/>
      <c r="E31" s="408"/>
      <c r="F31" s="251"/>
      <c r="G31" s="257"/>
      <c r="H31" s="251"/>
      <c r="I31" s="14"/>
      <c r="J31" s="15"/>
      <c r="K31" s="14"/>
      <c r="L31" s="15"/>
      <c r="M31" s="14"/>
      <c r="N31" s="15"/>
    </row>
    <row r="32" spans="1:14" ht="12.75" customHeight="1">
      <c r="A32" s="406"/>
      <c r="B32" s="143" t="s">
        <v>96</v>
      </c>
      <c r="C32" s="79"/>
      <c r="D32" s="158"/>
      <c r="E32" s="409"/>
      <c r="F32" s="282"/>
      <c r="G32" s="407"/>
      <c r="H32" s="282"/>
      <c r="I32" s="7"/>
      <c r="J32" s="8"/>
      <c r="K32" s="7"/>
      <c r="L32" s="8"/>
      <c r="M32" s="7"/>
      <c r="N32" s="8"/>
    </row>
    <row r="33" spans="1:14" ht="12.75" customHeight="1">
      <c r="A33" s="406"/>
      <c r="B33" s="143" t="s">
        <v>114</v>
      </c>
      <c r="C33" s="79"/>
      <c r="D33" s="158"/>
      <c r="E33" s="409"/>
      <c r="F33" s="282"/>
      <c r="G33" s="407"/>
      <c r="H33" s="282"/>
      <c r="I33" s="7"/>
      <c r="J33" s="8"/>
      <c r="K33" s="7"/>
      <c r="L33" s="8"/>
      <c r="M33" s="7"/>
      <c r="N33" s="8"/>
    </row>
    <row r="34" spans="1:14" ht="12.75" customHeight="1" thickBot="1">
      <c r="A34" s="406"/>
      <c r="B34" s="144" t="s">
        <v>113</v>
      </c>
      <c r="C34" s="160"/>
      <c r="D34" s="159"/>
      <c r="E34" s="409"/>
      <c r="F34" s="282"/>
      <c r="G34" s="407"/>
      <c r="H34" s="282"/>
      <c r="I34" s="7"/>
      <c r="J34" s="8"/>
      <c r="K34" s="7"/>
      <c r="L34" s="8"/>
      <c r="M34" s="7"/>
      <c r="N34" s="8"/>
    </row>
    <row r="35" spans="1:14" ht="15" customHeight="1">
      <c r="A35" s="405" t="s">
        <v>70</v>
      </c>
      <c r="B35" s="142" t="s">
        <v>95</v>
      </c>
      <c r="C35" s="165"/>
      <c r="D35" s="118"/>
      <c r="E35" s="408"/>
      <c r="F35" s="251"/>
      <c r="G35" s="257"/>
      <c r="H35" s="251"/>
      <c r="I35" s="14"/>
      <c r="J35" s="15"/>
      <c r="K35" s="14"/>
      <c r="L35" s="15"/>
      <c r="M35" s="14"/>
      <c r="N35" s="15"/>
    </row>
    <row r="36" spans="1:14" ht="15" customHeight="1">
      <c r="A36" s="406"/>
      <c r="B36" s="143" t="s">
        <v>96</v>
      </c>
      <c r="C36" s="165"/>
      <c r="D36" s="125"/>
      <c r="E36" s="409"/>
      <c r="F36" s="282"/>
      <c r="G36" s="407"/>
      <c r="H36" s="282"/>
      <c r="I36" s="7"/>
      <c r="J36" s="8"/>
      <c r="K36" s="7"/>
      <c r="L36" s="8"/>
      <c r="M36" s="7"/>
      <c r="N36" s="8"/>
    </row>
    <row r="37" spans="1:14" ht="15" customHeight="1">
      <c r="A37" s="406"/>
      <c r="B37" s="143" t="s">
        <v>114</v>
      </c>
      <c r="C37" s="165"/>
      <c r="D37" s="125"/>
      <c r="E37" s="409"/>
      <c r="F37" s="282"/>
      <c r="G37" s="407"/>
      <c r="H37" s="282"/>
      <c r="I37" s="7"/>
      <c r="J37" s="8"/>
      <c r="K37" s="7"/>
      <c r="L37" s="8"/>
      <c r="M37" s="7"/>
      <c r="N37" s="8"/>
    </row>
    <row r="38" spans="1:14" ht="15" customHeight="1" thickBot="1">
      <c r="A38" s="417"/>
      <c r="B38" s="144" t="s">
        <v>113</v>
      </c>
      <c r="C38" s="165"/>
      <c r="D38" s="128"/>
      <c r="E38" s="421"/>
      <c r="F38" s="261"/>
      <c r="G38" s="262"/>
      <c r="H38" s="261"/>
      <c r="I38" s="21"/>
      <c r="J38" s="22"/>
      <c r="K38" s="21"/>
      <c r="L38" s="22"/>
      <c r="M38" s="21"/>
      <c r="N38" s="22"/>
    </row>
    <row r="39" spans="1:14" ht="15" customHeight="1">
      <c r="A39" s="405" t="s">
        <v>22</v>
      </c>
      <c r="B39" s="142" t="s">
        <v>95</v>
      </c>
      <c r="C39" s="161"/>
      <c r="D39" s="157"/>
      <c r="E39" s="408"/>
      <c r="F39" s="251"/>
      <c r="G39" s="257"/>
      <c r="H39" s="251"/>
      <c r="I39" s="21"/>
      <c r="J39" s="22"/>
      <c r="K39" s="21"/>
      <c r="L39" s="22"/>
      <c r="M39" s="21"/>
      <c r="N39" s="22"/>
    </row>
    <row r="40" spans="1:14" ht="15" customHeight="1">
      <c r="A40" s="406"/>
      <c r="B40" s="143" t="s">
        <v>96</v>
      </c>
      <c r="C40" s="79"/>
      <c r="D40" s="158"/>
      <c r="E40" s="409"/>
      <c r="F40" s="282"/>
      <c r="G40" s="407"/>
      <c r="H40" s="282"/>
      <c r="I40" s="21"/>
      <c r="J40" s="22"/>
      <c r="K40" s="21"/>
      <c r="L40" s="22"/>
      <c r="M40" s="21"/>
      <c r="N40" s="22"/>
    </row>
    <row r="41" spans="1:14" ht="15" customHeight="1">
      <c r="A41" s="406"/>
      <c r="B41" s="143" t="s">
        <v>114</v>
      </c>
      <c r="C41" s="79"/>
      <c r="D41" s="158"/>
      <c r="E41" s="409"/>
      <c r="F41" s="282"/>
      <c r="G41" s="407"/>
      <c r="H41" s="282"/>
      <c r="I41" s="21"/>
      <c r="J41" s="22"/>
      <c r="K41" s="21"/>
      <c r="L41" s="22"/>
      <c r="M41" s="21"/>
      <c r="N41" s="22"/>
    </row>
    <row r="42" spans="1:14" ht="15" customHeight="1" thickBot="1">
      <c r="A42" s="417"/>
      <c r="B42" s="144" t="s">
        <v>113</v>
      </c>
      <c r="C42" s="160"/>
      <c r="D42" s="159"/>
      <c r="E42" s="421"/>
      <c r="F42" s="261"/>
      <c r="G42" s="262"/>
      <c r="H42" s="261"/>
      <c r="I42" s="21"/>
      <c r="J42" s="22"/>
      <c r="K42" s="21"/>
      <c r="L42" s="22"/>
      <c r="M42" s="21"/>
      <c r="N42" s="22"/>
    </row>
    <row r="43" spans="1:14" ht="15" customHeight="1">
      <c r="A43" s="405" t="s">
        <v>23</v>
      </c>
      <c r="B43" s="142" t="s">
        <v>95</v>
      </c>
      <c r="C43" s="112"/>
      <c r="D43" s="157"/>
      <c r="E43" s="408"/>
      <c r="F43" s="251"/>
      <c r="G43" s="257"/>
      <c r="H43" s="251"/>
      <c r="I43" s="21"/>
      <c r="J43" s="22"/>
      <c r="K43" s="21"/>
      <c r="L43" s="22"/>
      <c r="M43" s="21"/>
      <c r="N43" s="22"/>
    </row>
    <row r="44" spans="1:14" ht="15" customHeight="1">
      <c r="A44" s="406"/>
      <c r="B44" s="143" t="s">
        <v>96</v>
      </c>
      <c r="C44" s="112"/>
      <c r="D44" s="158"/>
      <c r="E44" s="409"/>
      <c r="F44" s="282"/>
      <c r="G44" s="407"/>
      <c r="H44" s="282"/>
      <c r="I44" s="21"/>
      <c r="J44" s="22"/>
      <c r="K44" s="21"/>
      <c r="L44" s="22"/>
      <c r="M44" s="21"/>
      <c r="N44" s="22"/>
    </row>
    <row r="45" spans="1:14" ht="15" customHeight="1">
      <c r="A45" s="406"/>
      <c r="B45" s="143" t="s">
        <v>114</v>
      </c>
      <c r="C45" s="111"/>
      <c r="D45" s="158"/>
      <c r="E45" s="409"/>
      <c r="F45" s="282"/>
      <c r="G45" s="407"/>
      <c r="H45" s="282"/>
      <c r="I45" s="21"/>
      <c r="J45" s="22"/>
      <c r="K45" s="21"/>
      <c r="L45" s="22"/>
      <c r="M45" s="21"/>
      <c r="N45" s="22"/>
    </row>
    <row r="46" spans="1:14" ht="13.5" thickBot="1">
      <c r="A46" s="417"/>
      <c r="B46" s="144" t="s">
        <v>113</v>
      </c>
      <c r="C46" s="122"/>
      <c r="D46" s="159"/>
      <c r="E46" s="421"/>
      <c r="F46" s="261"/>
      <c r="G46" s="262"/>
      <c r="H46" s="261"/>
      <c r="I46" s="4"/>
      <c r="J46" s="5"/>
      <c r="K46" s="4"/>
      <c r="L46" s="5"/>
      <c r="M46" s="4"/>
      <c r="N46" s="5"/>
    </row>
    <row r="47" spans="1:14" ht="15" customHeight="1">
      <c r="A47" s="406" t="s">
        <v>24</v>
      </c>
      <c r="B47" s="142" t="s">
        <v>95</v>
      </c>
      <c r="C47" s="110"/>
      <c r="D47" s="157"/>
      <c r="E47" s="408"/>
      <c r="F47" s="251"/>
      <c r="G47" s="257"/>
      <c r="H47" s="251"/>
      <c r="I47" s="4"/>
      <c r="J47" s="5"/>
      <c r="K47" s="4"/>
      <c r="L47" s="5"/>
      <c r="M47" s="4"/>
      <c r="N47" s="5"/>
    </row>
    <row r="48" spans="1:14" ht="15" customHeight="1">
      <c r="A48" s="406"/>
      <c r="B48" s="143" t="s">
        <v>96</v>
      </c>
      <c r="C48" s="111"/>
      <c r="D48" s="158"/>
      <c r="E48" s="409"/>
      <c r="F48" s="282"/>
      <c r="G48" s="407"/>
      <c r="H48" s="282"/>
      <c r="I48" s="4"/>
      <c r="J48" s="5"/>
      <c r="K48" s="4"/>
      <c r="L48" s="5"/>
      <c r="M48" s="4"/>
      <c r="N48" s="5"/>
    </row>
    <row r="49" spans="1:14" ht="15" customHeight="1">
      <c r="A49" s="406"/>
      <c r="B49" s="143" t="s">
        <v>114</v>
      </c>
      <c r="C49" s="111"/>
      <c r="D49" s="158"/>
      <c r="E49" s="409"/>
      <c r="F49" s="282"/>
      <c r="G49" s="407"/>
      <c r="H49" s="282"/>
      <c r="I49" s="4"/>
      <c r="J49" s="5"/>
      <c r="K49" s="4"/>
      <c r="L49" s="5"/>
      <c r="M49" s="4"/>
      <c r="N49" s="5"/>
    </row>
    <row r="50" spans="1:14" ht="13.5" thickBot="1">
      <c r="A50" s="417"/>
      <c r="B50" s="144" t="s">
        <v>113</v>
      </c>
      <c r="C50" s="122"/>
      <c r="D50" s="159"/>
      <c r="E50" s="421"/>
      <c r="F50" s="261"/>
      <c r="G50" s="262"/>
      <c r="H50" s="261"/>
      <c r="I50" s="4"/>
      <c r="J50" s="5"/>
      <c r="K50" s="4"/>
      <c r="L50" s="5"/>
      <c r="M50" s="4"/>
      <c r="N50" s="5"/>
    </row>
    <row r="51" spans="1:14" ht="12.75">
      <c r="A51" s="405" t="s">
        <v>25</v>
      </c>
      <c r="B51" s="142" t="s">
        <v>95</v>
      </c>
      <c r="C51" s="110"/>
      <c r="D51" s="15"/>
      <c r="E51" s="408"/>
      <c r="F51" s="251"/>
      <c r="G51" s="257"/>
      <c r="H51" s="251"/>
      <c r="I51" s="4"/>
      <c r="J51" s="5"/>
      <c r="K51" s="4"/>
      <c r="L51" s="5"/>
      <c r="M51" s="4"/>
      <c r="N51" s="5"/>
    </row>
    <row r="52" spans="1:14" ht="15" customHeight="1">
      <c r="A52" s="406"/>
      <c r="B52" s="143" t="s">
        <v>96</v>
      </c>
      <c r="C52" s="111"/>
      <c r="D52" s="8"/>
      <c r="E52" s="409"/>
      <c r="F52" s="282"/>
      <c r="G52" s="407"/>
      <c r="H52" s="282"/>
      <c r="I52" s="4"/>
      <c r="J52" s="5"/>
      <c r="K52" s="4"/>
      <c r="L52" s="5"/>
      <c r="M52" s="4"/>
      <c r="N52" s="5"/>
    </row>
    <row r="53" spans="1:14" ht="15" customHeight="1">
      <c r="A53" s="406"/>
      <c r="B53" s="143" t="s">
        <v>114</v>
      </c>
      <c r="C53" s="111"/>
      <c r="D53" s="8"/>
      <c r="E53" s="409"/>
      <c r="F53" s="282"/>
      <c r="G53" s="407"/>
      <c r="H53" s="282"/>
      <c r="I53" s="4"/>
      <c r="J53" s="5"/>
      <c r="K53" s="4"/>
      <c r="L53" s="5"/>
      <c r="M53" s="4"/>
      <c r="N53" s="5"/>
    </row>
    <row r="54" spans="1:14" ht="13.5" thickBot="1">
      <c r="A54" s="417"/>
      <c r="B54" s="144" t="s">
        <v>113</v>
      </c>
      <c r="C54" s="123"/>
      <c r="D54" s="22"/>
      <c r="E54" s="421"/>
      <c r="F54" s="261"/>
      <c r="G54" s="262"/>
      <c r="H54" s="261"/>
      <c r="I54" s="4"/>
      <c r="J54" s="5"/>
      <c r="K54" s="4"/>
      <c r="L54" s="5"/>
      <c r="M54" s="4"/>
      <c r="N54" s="5"/>
    </row>
    <row r="55" spans="1:14" ht="12.75">
      <c r="A55" s="253" t="s">
        <v>26</v>
      </c>
      <c r="B55" s="142" t="s">
        <v>95</v>
      </c>
      <c r="C55" s="111"/>
      <c r="D55" s="15"/>
      <c r="E55" s="408"/>
      <c r="F55" s="251"/>
      <c r="G55" s="257"/>
      <c r="H55" s="251"/>
      <c r="I55" s="14"/>
      <c r="J55" s="15"/>
      <c r="K55" s="14"/>
      <c r="L55" s="15"/>
      <c r="M55" s="14"/>
      <c r="N55" s="15"/>
    </row>
    <row r="56" spans="1:14" ht="15" customHeight="1">
      <c r="A56" s="467"/>
      <c r="B56" s="143" t="s">
        <v>96</v>
      </c>
      <c r="C56" s="111"/>
      <c r="D56" s="8"/>
      <c r="E56" s="409"/>
      <c r="F56" s="282"/>
      <c r="G56" s="407"/>
      <c r="H56" s="282"/>
      <c r="I56" s="14"/>
      <c r="J56" s="15"/>
      <c r="K56" s="14"/>
      <c r="L56" s="15"/>
      <c r="M56" s="14"/>
      <c r="N56" s="15"/>
    </row>
    <row r="57" spans="1:14" ht="15" customHeight="1">
      <c r="A57" s="467"/>
      <c r="B57" s="143" t="s">
        <v>114</v>
      </c>
      <c r="C57" s="111"/>
      <c r="D57" s="8"/>
      <c r="E57" s="409"/>
      <c r="F57" s="282"/>
      <c r="G57" s="407"/>
      <c r="H57" s="282"/>
      <c r="I57" s="14"/>
      <c r="J57" s="15"/>
      <c r="K57" s="14"/>
      <c r="L57" s="15"/>
      <c r="M57" s="14"/>
      <c r="N57" s="15"/>
    </row>
    <row r="58" spans="1:14" ht="13.5" thickBot="1">
      <c r="A58" s="254"/>
      <c r="B58" s="144" t="s">
        <v>113</v>
      </c>
      <c r="C58" s="124"/>
      <c r="D58" s="22"/>
      <c r="E58" s="287"/>
      <c r="F58" s="252"/>
      <c r="G58" s="258"/>
      <c r="H58" s="252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271" t="s">
        <v>32</v>
      </c>
      <c r="B60" s="271"/>
      <c r="C60" s="271"/>
      <c r="D60" s="272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271" t="s">
        <v>35</v>
      </c>
      <c r="C62" s="271"/>
      <c r="D62" s="271"/>
      <c r="E62" s="272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271" t="s">
        <v>34</v>
      </c>
      <c r="C63" s="271"/>
      <c r="D63" s="271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sheetProtection/>
  <mergeCells count="79">
    <mergeCell ref="A31:A34"/>
    <mergeCell ref="E31:E34"/>
    <mergeCell ref="F31:F34"/>
    <mergeCell ref="G31:G34"/>
    <mergeCell ref="G43:G46"/>
    <mergeCell ref="H47:H50"/>
    <mergeCell ref="A47:A50"/>
    <mergeCell ref="E47:E50"/>
    <mergeCell ref="F47:F50"/>
    <mergeCell ref="G47:G50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G9:H9"/>
    <mergeCell ref="A15:A18"/>
    <mergeCell ref="A23:A26"/>
    <mergeCell ref="H27:H30"/>
    <mergeCell ref="F11:F14"/>
    <mergeCell ref="E15:E18"/>
    <mergeCell ref="F15:F18"/>
    <mergeCell ref="E19:E22"/>
    <mergeCell ref="F19:F22"/>
    <mergeCell ref="F23:F26"/>
    <mergeCell ref="G8:N8"/>
    <mergeCell ref="D9:D10"/>
    <mergeCell ref="A19:A22"/>
    <mergeCell ref="E11:E14"/>
    <mergeCell ref="B62:E62"/>
    <mergeCell ref="B63:D63"/>
    <mergeCell ref="A11:A14"/>
    <mergeCell ref="I9:J9"/>
    <mergeCell ref="E9:E10"/>
    <mergeCell ref="F9:F10"/>
    <mergeCell ref="I1:K1"/>
    <mergeCell ref="I2:K2"/>
    <mergeCell ref="I3:K3"/>
    <mergeCell ref="K9:L9"/>
    <mergeCell ref="M9:N9"/>
    <mergeCell ref="A60:D60"/>
    <mergeCell ref="A6:N7"/>
    <mergeCell ref="A8:A10"/>
    <mergeCell ref="B8:D8"/>
    <mergeCell ref="E8:F8"/>
    <mergeCell ref="H35:H38"/>
    <mergeCell ref="A35:A38"/>
    <mergeCell ref="E35:E38"/>
    <mergeCell ref="F35:F38"/>
    <mergeCell ref="G35:G38"/>
    <mergeCell ref="A27:A30"/>
    <mergeCell ref="E27:E30"/>
    <mergeCell ref="F27:F30"/>
    <mergeCell ref="G27:G30"/>
    <mergeCell ref="H31:H34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29" t="s">
        <v>29</v>
      </c>
      <c r="J1" s="429"/>
      <c r="K1" s="429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431" t="s">
        <v>27</v>
      </c>
      <c r="H9" s="432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249"/>
      <c r="C10" s="250"/>
      <c r="D10" s="282"/>
      <c r="E10" s="287"/>
      <c r="F10" s="252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6" t="s">
        <v>103</v>
      </c>
      <c r="C11" s="117">
        <v>228</v>
      </c>
      <c r="D11" s="118">
        <f>5.37+2.599+0.093</f>
        <v>8.062000000000001</v>
      </c>
      <c r="E11" s="469">
        <v>2</v>
      </c>
      <c r="F11" s="270">
        <v>28.34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40"/>
      <c r="B12" s="84" t="s">
        <v>114</v>
      </c>
      <c r="C12" s="111">
        <v>17.25</v>
      </c>
      <c r="D12" s="125">
        <v>41.412</v>
      </c>
      <c r="E12" s="470"/>
      <c r="F12" s="261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6" t="s">
        <v>103</v>
      </c>
      <c r="C13" s="110">
        <v>69</v>
      </c>
      <c r="D13" s="118">
        <v>8.062</v>
      </c>
      <c r="E13" s="438">
        <v>2</v>
      </c>
      <c r="F13" s="267">
        <v>28.34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10">
        <v>17.25</v>
      </c>
      <c r="D14" s="125">
        <f>45.412</f>
        <v>45.412</v>
      </c>
      <c r="E14" s="470"/>
      <c r="F14" s="268"/>
      <c r="G14" s="11"/>
      <c r="H14" s="13"/>
      <c r="I14" s="4"/>
      <c r="J14" s="5"/>
      <c r="K14" s="4"/>
      <c r="L14" s="5"/>
      <c r="M14" s="4"/>
      <c r="N14" s="5"/>
    </row>
    <row r="15" spans="1:14" ht="15">
      <c r="A15" s="114" t="s">
        <v>18</v>
      </c>
      <c r="B15" s="116" t="s">
        <v>103</v>
      </c>
      <c r="C15" s="113">
        <v>120</v>
      </c>
      <c r="D15" s="118">
        <v>8.062</v>
      </c>
      <c r="E15" s="438">
        <v>4</v>
      </c>
      <c r="F15" s="251">
        <v>28.34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4"/>
      <c r="B16" s="84" t="s">
        <v>114</v>
      </c>
      <c r="C16" s="113">
        <v>17.25</v>
      </c>
      <c r="D16" s="125">
        <f>45.412</f>
        <v>45.412</v>
      </c>
      <c r="E16" s="470"/>
      <c r="F16" s="261"/>
      <c r="G16" s="4"/>
      <c r="H16" s="5"/>
      <c r="I16" s="4"/>
      <c r="J16" s="5"/>
      <c r="K16" s="4"/>
      <c r="L16" s="5"/>
      <c r="M16" s="4"/>
      <c r="N16" s="5"/>
    </row>
    <row r="17" spans="1:14" ht="15">
      <c r="A17" s="114" t="s">
        <v>19</v>
      </c>
      <c r="B17" s="116" t="s">
        <v>103</v>
      </c>
      <c r="C17" s="113">
        <v>71</v>
      </c>
      <c r="D17" s="118">
        <f>5.37*1.075+2.745*1.075+0.093*1.075</f>
        <v>8.8236</v>
      </c>
      <c r="E17" s="438">
        <v>3</v>
      </c>
      <c r="F17" s="251">
        <v>28.34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4"/>
      <c r="B18" s="84" t="s">
        <v>114</v>
      </c>
      <c r="C18" s="113">
        <v>17.25</v>
      </c>
      <c r="D18" s="125">
        <f>46.514*1.075</f>
        <v>50.00255</v>
      </c>
      <c r="E18" s="470"/>
      <c r="F18" s="261"/>
      <c r="G18" s="4"/>
      <c r="H18" s="5"/>
      <c r="I18" s="4"/>
      <c r="J18" s="5"/>
      <c r="K18" s="4"/>
      <c r="L18" s="5"/>
      <c r="M18" s="4"/>
      <c r="N18" s="5"/>
    </row>
    <row r="19" spans="1:14" ht="15">
      <c r="A19" s="114" t="s">
        <v>20</v>
      </c>
      <c r="B19" s="116" t="s">
        <v>103</v>
      </c>
      <c r="C19" s="113"/>
      <c r="D19" s="118"/>
      <c r="E19" s="115"/>
      <c r="F19" s="5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4"/>
      <c r="B20" s="84" t="s">
        <v>114</v>
      </c>
      <c r="C20" s="113"/>
      <c r="D20" s="125"/>
      <c r="E20" s="115"/>
      <c r="F20" s="5"/>
      <c r="G20" s="4"/>
      <c r="H20" s="5"/>
      <c r="I20" s="4"/>
      <c r="J20" s="5"/>
      <c r="K20" s="4"/>
      <c r="L20" s="5"/>
      <c r="M20" s="4"/>
      <c r="N20" s="5"/>
    </row>
    <row r="21" spans="1:14" ht="15">
      <c r="A21" s="114" t="s">
        <v>21</v>
      </c>
      <c r="B21" s="116" t="s">
        <v>103</v>
      </c>
      <c r="C21" s="113"/>
      <c r="D21" s="118"/>
      <c r="E21" s="115"/>
      <c r="F21" s="5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4"/>
      <c r="B22" s="84" t="s">
        <v>114</v>
      </c>
      <c r="C22" s="113"/>
      <c r="D22" s="125"/>
      <c r="E22" s="115"/>
      <c r="F22" s="5"/>
      <c r="G22" s="4"/>
      <c r="H22" s="5"/>
      <c r="I22" s="4"/>
      <c r="J22" s="5"/>
      <c r="K22" s="4"/>
      <c r="L22" s="5"/>
      <c r="M22" s="4"/>
      <c r="N22" s="5"/>
    </row>
    <row r="23" spans="1:14" ht="15">
      <c r="A23" s="114" t="s">
        <v>70</v>
      </c>
      <c r="B23" s="116" t="s">
        <v>103</v>
      </c>
      <c r="C23" s="113"/>
      <c r="D23" s="118"/>
      <c r="E23" s="115"/>
      <c r="F23" s="5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4"/>
      <c r="B24" s="84" t="s">
        <v>114</v>
      </c>
      <c r="C24" s="113"/>
      <c r="D24" s="125"/>
      <c r="E24" s="115"/>
      <c r="F24" s="5"/>
      <c r="G24" s="4"/>
      <c r="H24" s="5"/>
      <c r="I24" s="4"/>
      <c r="J24" s="5"/>
      <c r="K24" s="4"/>
      <c r="L24" s="5"/>
      <c r="M24" s="4"/>
      <c r="N24" s="5"/>
    </row>
    <row r="25" spans="1:14" ht="15">
      <c r="A25" s="114" t="s">
        <v>22</v>
      </c>
      <c r="B25" s="116" t="s">
        <v>103</v>
      </c>
      <c r="C25" s="113"/>
      <c r="D25" s="120"/>
      <c r="E25" s="115"/>
      <c r="F25" s="5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4"/>
      <c r="B26" s="84" t="s">
        <v>114</v>
      </c>
      <c r="C26" s="113"/>
      <c r="D26" s="120"/>
      <c r="E26" s="115"/>
      <c r="F26" s="5"/>
      <c r="G26" s="4"/>
      <c r="H26" s="5"/>
      <c r="I26" s="4"/>
      <c r="J26" s="5"/>
      <c r="K26" s="4"/>
      <c r="L26" s="5"/>
      <c r="M26" s="4"/>
      <c r="N26" s="5"/>
    </row>
    <row r="27" spans="1:14" ht="15">
      <c r="A27" s="114" t="s">
        <v>23</v>
      </c>
      <c r="B27" s="116" t="s">
        <v>103</v>
      </c>
      <c r="C27" s="113"/>
      <c r="D27" s="120"/>
      <c r="E27" s="115"/>
      <c r="F27" s="5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4"/>
      <c r="B28" s="84" t="s">
        <v>114</v>
      </c>
      <c r="C28" s="113"/>
      <c r="D28" s="120"/>
      <c r="E28" s="115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14" t="s">
        <v>24</v>
      </c>
      <c r="B29" s="116" t="s">
        <v>103</v>
      </c>
      <c r="C29" s="113"/>
      <c r="D29" s="120"/>
      <c r="E29" s="115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4"/>
      <c r="B30" s="84" t="s">
        <v>114</v>
      </c>
      <c r="C30" s="113"/>
      <c r="D30" s="120"/>
      <c r="E30" s="115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14" t="s">
        <v>25</v>
      </c>
      <c r="B31" s="116" t="s">
        <v>103</v>
      </c>
      <c r="C31" s="113"/>
      <c r="D31" s="120"/>
      <c r="E31" s="115"/>
      <c r="F31" s="5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10"/>
      <c r="D32" s="119"/>
      <c r="E32" s="76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6" t="s">
        <v>103</v>
      </c>
      <c r="C33" s="110"/>
      <c r="D33" s="119"/>
      <c r="E33" s="76"/>
      <c r="F33" s="15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98"/>
      <c r="B34" s="199" t="s">
        <v>114</v>
      </c>
      <c r="C34" s="200"/>
      <c r="D34" s="201"/>
      <c r="E34" s="202"/>
      <c r="F34" s="197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71"/>
      <c r="B36" s="271"/>
      <c r="C36" s="271"/>
      <c r="D36" s="27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71"/>
      <c r="C38" s="271"/>
      <c r="D38" s="271"/>
      <c r="E38" s="27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71"/>
      <c r="C39" s="271"/>
      <c r="D39" s="27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sheetProtection/>
  <mergeCells count="27">
    <mergeCell ref="F17:F18"/>
    <mergeCell ref="F13:F14"/>
    <mergeCell ref="F15:F16"/>
    <mergeCell ref="I1:K1"/>
    <mergeCell ref="I2:K2"/>
    <mergeCell ref="I3:K3"/>
    <mergeCell ref="F11:F12"/>
    <mergeCell ref="F9:F10"/>
    <mergeCell ref="G9:H9"/>
    <mergeCell ref="M9:N9"/>
    <mergeCell ref="A6:N7"/>
    <mergeCell ref="A8:A10"/>
    <mergeCell ref="B8:D8"/>
    <mergeCell ref="E8:F8"/>
    <mergeCell ref="G8:N8"/>
    <mergeCell ref="D9:D10"/>
    <mergeCell ref="E9:E10"/>
    <mergeCell ref="I9:J9"/>
    <mergeCell ref="K9:L9"/>
    <mergeCell ref="B38:E38"/>
    <mergeCell ref="B39:D39"/>
    <mergeCell ref="A36:D36"/>
    <mergeCell ref="B9:C10"/>
    <mergeCell ref="E11:E12"/>
    <mergeCell ref="E13:E14"/>
    <mergeCell ref="E15:E16"/>
    <mergeCell ref="E17:E18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29" t="s">
        <v>29</v>
      </c>
      <c r="J1" s="429"/>
      <c r="K1" s="429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431" t="s">
        <v>27</v>
      </c>
      <c r="H9" s="432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391"/>
      <c r="C10" s="256"/>
      <c r="D10" s="252"/>
      <c r="E10" s="287"/>
      <c r="F10" s="252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61" t="s">
        <v>95</v>
      </c>
      <c r="C11" s="87">
        <v>918</v>
      </c>
      <c r="D11" s="6">
        <f>6.04+2.971+0.093</f>
        <v>9.104</v>
      </c>
      <c r="E11" s="286">
        <v>10</v>
      </c>
      <c r="F11" s="270">
        <v>28.34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06"/>
      <c r="B12" s="65" t="s">
        <v>96</v>
      </c>
      <c r="C12" s="111">
        <v>160</v>
      </c>
      <c r="D12" s="8">
        <f>4.03+0.743+0.093</f>
        <v>4.8660000000000005</v>
      </c>
      <c r="E12" s="409"/>
      <c r="F12" s="282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06"/>
      <c r="B13" s="65" t="s">
        <v>114</v>
      </c>
      <c r="C13" s="111">
        <v>17.25</v>
      </c>
      <c r="D13" s="8">
        <v>45.412</v>
      </c>
      <c r="E13" s="409"/>
      <c r="F13" s="282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05" t="s">
        <v>17</v>
      </c>
      <c r="B14" s="61" t="s">
        <v>95</v>
      </c>
      <c r="C14" s="110">
        <v>615</v>
      </c>
      <c r="D14" s="6">
        <f>6.04+2.971+0.093</f>
        <v>9.104</v>
      </c>
      <c r="E14" s="408">
        <v>21</v>
      </c>
      <c r="F14" s="251">
        <v>28.34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06"/>
      <c r="B15" s="65" t="s">
        <v>96</v>
      </c>
      <c r="C15" s="111">
        <v>138</v>
      </c>
      <c r="D15" s="8">
        <f>4.03+0.743+0.093</f>
        <v>4.8660000000000005</v>
      </c>
      <c r="E15" s="409"/>
      <c r="F15" s="282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06"/>
      <c r="B16" s="65" t="s">
        <v>114</v>
      </c>
      <c r="C16" s="111">
        <v>17.25</v>
      </c>
      <c r="D16" s="8">
        <v>45.412</v>
      </c>
      <c r="E16" s="409"/>
      <c r="F16" s="282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05" t="s">
        <v>18</v>
      </c>
      <c r="B17" s="61" t="s">
        <v>95</v>
      </c>
      <c r="C17" s="221">
        <v>1084</v>
      </c>
      <c r="D17" s="6">
        <f>6.04+2.971+0.093</f>
        <v>9.104</v>
      </c>
      <c r="E17" s="408">
        <v>15</v>
      </c>
      <c r="F17" s="251">
        <v>28.34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06"/>
      <c r="B18" s="65" t="s">
        <v>96</v>
      </c>
      <c r="C18" s="111">
        <v>141</v>
      </c>
      <c r="D18" s="8">
        <f>4.03+0.743+0.093</f>
        <v>4.8660000000000005</v>
      </c>
      <c r="E18" s="409"/>
      <c r="F18" s="282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06"/>
      <c r="B19" s="65" t="s">
        <v>114</v>
      </c>
      <c r="C19" s="111">
        <v>17.25</v>
      </c>
      <c r="D19" s="8">
        <v>45.412</v>
      </c>
      <c r="E19" s="409"/>
      <c r="F19" s="282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05" t="s">
        <v>19</v>
      </c>
      <c r="B20" s="61" t="s">
        <v>95</v>
      </c>
      <c r="C20" s="110">
        <v>329</v>
      </c>
      <c r="D20" s="240">
        <f>(6.04+3.138+0.093)*1.075</f>
        <v>9.966325000000001</v>
      </c>
      <c r="E20" s="408">
        <v>3</v>
      </c>
      <c r="F20" s="251">
        <v>28.34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06"/>
      <c r="B21" s="65" t="s">
        <v>96</v>
      </c>
      <c r="C21" s="111">
        <v>125</v>
      </c>
      <c r="D21" s="241">
        <f>(4.03+0.784+0.093)*1.075</f>
        <v>5.275024999999999</v>
      </c>
      <c r="E21" s="409"/>
      <c r="F21" s="282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06"/>
      <c r="B22" s="65" t="s">
        <v>114</v>
      </c>
      <c r="C22" s="111">
        <v>17.25</v>
      </c>
      <c r="D22" s="241">
        <f>46.514*1.075</f>
        <v>50.00255</v>
      </c>
      <c r="E22" s="409"/>
      <c r="F22" s="282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05" t="s">
        <v>20</v>
      </c>
      <c r="B23" s="61" t="s">
        <v>95</v>
      </c>
      <c r="C23" s="110"/>
      <c r="D23" s="6"/>
      <c r="E23" s="408"/>
      <c r="F23" s="251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06"/>
      <c r="B24" s="65" t="s">
        <v>96</v>
      </c>
      <c r="C24" s="111"/>
      <c r="D24" s="8"/>
      <c r="E24" s="409"/>
      <c r="F24" s="282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06"/>
      <c r="B25" s="65" t="s">
        <v>114</v>
      </c>
      <c r="C25" s="111"/>
      <c r="D25" s="8"/>
      <c r="E25" s="409"/>
      <c r="F25" s="282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05" t="s">
        <v>69</v>
      </c>
      <c r="B26" s="61" t="s">
        <v>95</v>
      </c>
      <c r="C26" s="110"/>
      <c r="D26" s="6"/>
      <c r="E26" s="408"/>
      <c r="F26" s="251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06"/>
      <c r="B27" s="65" t="s">
        <v>96</v>
      </c>
      <c r="C27" s="111"/>
      <c r="D27" s="8"/>
      <c r="E27" s="409"/>
      <c r="F27" s="282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06"/>
      <c r="B28" s="65" t="s">
        <v>114</v>
      </c>
      <c r="C28" s="111"/>
      <c r="D28" s="8"/>
      <c r="E28" s="409"/>
      <c r="F28" s="282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05" t="s">
        <v>70</v>
      </c>
      <c r="B29" s="61" t="s">
        <v>95</v>
      </c>
      <c r="C29" s="110"/>
      <c r="D29" s="6"/>
      <c r="E29" s="408"/>
      <c r="F29" s="251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06"/>
      <c r="B30" s="65" t="s">
        <v>96</v>
      </c>
      <c r="C30" s="111"/>
      <c r="D30" s="8"/>
      <c r="E30" s="409"/>
      <c r="F30" s="282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06"/>
      <c r="B31" s="65" t="s">
        <v>114</v>
      </c>
      <c r="C31" s="111"/>
      <c r="D31" s="8"/>
      <c r="E31" s="409"/>
      <c r="F31" s="282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05" t="s">
        <v>22</v>
      </c>
      <c r="B32" s="61" t="s">
        <v>95</v>
      </c>
      <c r="C32" s="110"/>
      <c r="D32" s="15"/>
      <c r="E32" s="408"/>
      <c r="F32" s="251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06"/>
      <c r="B33" s="65" t="s">
        <v>96</v>
      </c>
      <c r="C33" s="111"/>
      <c r="D33" s="8"/>
      <c r="E33" s="409"/>
      <c r="F33" s="282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06"/>
      <c r="B34" s="65" t="s">
        <v>114</v>
      </c>
      <c r="C34" s="111"/>
      <c r="D34" s="8"/>
      <c r="E34" s="409"/>
      <c r="F34" s="282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72" t="s">
        <v>23</v>
      </c>
      <c r="B35" s="203" t="s">
        <v>95</v>
      </c>
      <c r="C35" s="117"/>
      <c r="D35" s="184"/>
      <c r="E35" s="475"/>
      <c r="F35" s="471"/>
      <c r="G35" s="115"/>
      <c r="H35" s="5"/>
      <c r="I35" s="4"/>
      <c r="J35" s="5"/>
      <c r="K35" s="4"/>
      <c r="L35" s="5"/>
      <c r="M35" s="4"/>
      <c r="N35" s="5"/>
    </row>
    <row r="36" spans="1:14" ht="15" customHeight="1">
      <c r="A36" s="473"/>
      <c r="B36" s="65" t="s">
        <v>96</v>
      </c>
      <c r="C36" s="111"/>
      <c r="D36" s="8"/>
      <c r="E36" s="409"/>
      <c r="F36" s="442"/>
      <c r="G36" s="115"/>
      <c r="H36" s="5"/>
      <c r="I36" s="4"/>
      <c r="J36" s="5"/>
      <c r="K36" s="4"/>
      <c r="L36" s="5"/>
      <c r="M36" s="4"/>
      <c r="N36" s="5"/>
    </row>
    <row r="37" spans="1:14" ht="15" customHeight="1" thickBot="1">
      <c r="A37" s="474"/>
      <c r="B37" s="204" t="s">
        <v>114</v>
      </c>
      <c r="C37" s="127"/>
      <c r="D37" s="186"/>
      <c r="E37" s="476"/>
      <c r="F37" s="443"/>
      <c r="G37" s="115"/>
      <c r="H37" s="5"/>
      <c r="I37" s="4"/>
      <c r="J37" s="5"/>
      <c r="K37" s="4"/>
      <c r="L37" s="5"/>
      <c r="M37" s="4"/>
      <c r="N37" s="5"/>
    </row>
    <row r="38" spans="1:14" ht="12.75">
      <c r="A38" s="406" t="s">
        <v>24</v>
      </c>
      <c r="B38" s="65" t="s">
        <v>95</v>
      </c>
      <c r="C38" s="111"/>
      <c r="D38" s="8"/>
      <c r="E38" s="409"/>
      <c r="F38" s="282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06"/>
      <c r="B39" s="65" t="s">
        <v>96</v>
      </c>
      <c r="C39" s="111"/>
      <c r="D39" s="8"/>
      <c r="E39" s="409"/>
      <c r="F39" s="282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06"/>
      <c r="B40" s="65" t="s">
        <v>114</v>
      </c>
      <c r="C40" s="111"/>
      <c r="D40" s="8"/>
      <c r="E40" s="409"/>
      <c r="F40" s="282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05" t="s">
        <v>25</v>
      </c>
      <c r="B41" s="61" t="s">
        <v>95</v>
      </c>
      <c r="C41" s="110"/>
      <c r="D41" s="15"/>
      <c r="E41" s="408"/>
      <c r="F41" s="251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06"/>
      <c r="B42" s="65" t="s">
        <v>96</v>
      </c>
      <c r="C42" s="111"/>
      <c r="D42" s="8"/>
      <c r="E42" s="409"/>
      <c r="F42" s="282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06"/>
      <c r="B43" s="65" t="s">
        <v>114</v>
      </c>
      <c r="C43" s="111"/>
      <c r="D43" s="8"/>
      <c r="E43" s="409"/>
      <c r="F43" s="282"/>
      <c r="G43" s="4"/>
      <c r="H43" s="5"/>
      <c r="I43" s="4"/>
      <c r="J43" s="5"/>
      <c r="K43" s="4"/>
      <c r="L43" s="5"/>
      <c r="M43" s="4"/>
      <c r="N43" s="5"/>
    </row>
    <row r="44" spans="1:14" ht="12.75">
      <c r="A44" s="398" t="s">
        <v>26</v>
      </c>
      <c r="B44" s="183" t="s">
        <v>95</v>
      </c>
      <c r="C44" s="117"/>
      <c r="D44" s="77"/>
      <c r="E44" s="422"/>
      <c r="F44" s="471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399"/>
      <c r="B45" s="173" t="s">
        <v>96</v>
      </c>
      <c r="C45" s="111"/>
      <c r="D45" s="78"/>
      <c r="E45" s="250"/>
      <c r="F45" s="442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00"/>
      <c r="B46" s="185" t="s">
        <v>114</v>
      </c>
      <c r="C46" s="127"/>
      <c r="D46" s="155"/>
      <c r="E46" s="423"/>
      <c r="F46" s="394"/>
      <c r="G46" s="136"/>
      <c r="H46" s="136"/>
      <c r="I46" s="136"/>
      <c r="J46" s="136"/>
      <c r="K46" s="136"/>
      <c r="L46" s="136"/>
      <c r="M46" s="136"/>
      <c r="N46" s="136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71" t="s">
        <v>32</v>
      </c>
      <c r="B48" s="271"/>
      <c r="C48" s="271"/>
      <c r="D48" s="27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55">
    <mergeCell ref="E8:F8"/>
    <mergeCell ref="A11:A13"/>
    <mergeCell ref="A14:A16"/>
    <mergeCell ref="K9:L9"/>
    <mergeCell ref="I9:J9"/>
    <mergeCell ref="I1:K1"/>
    <mergeCell ref="I2:K2"/>
    <mergeCell ref="I3:K3"/>
    <mergeCell ref="A6:N7"/>
    <mergeCell ref="M9:N9"/>
    <mergeCell ref="G8:N8"/>
    <mergeCell ref="A8:A10"/>
    <mergeCell ref="B8:D8"/>
    <mergeCell ref="D9:D10"/>
    <mergeCell ref="E9:E10"/>
    <mergeCell ref="F9:F10"/>
    <mergeCell ref="G9:H9"/>
    <mergeCell ref="E11:E13"/>
    <mergeCell ref="E14:E16"/>
    <mergeCell ref="F11:F13"/>
    <mergeCell ref="F14:F16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E20:E22"/>
    <mergeCell ref="E26:E28"/>
    <mergeCell ref="F26:F28"/>
    <mergeCell ref="F23:F25"/>
    <mergeCell ref="A26:A28"/>
    <mergeCell ref="A29:A31"/>
    <mergeCell ref="E29:E31"/>
    <mergeCell ref="F29:F31"/>
    <mergeCell ref="A20:A22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5" customHeight="1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5" customHeight="1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5" customHeight="1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431" t="s">
        <v>27</v>
      </c>
      <c r="H9" s="432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customHeight="1" thickBot="1">
      <c r="A10" s="285"/>
      <c r="B10" s="480"/>
      <c r="C10" s="260"/>
      <c r="D10" s="282"/>
      <c r="E10" s="287"/>
      <c r="F10" s="252"/>
      <c r="G10" s="18" t="s">
        <v>116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269" t="s">
        <v>16</v>
      </c>
      <c r="B11" s="136" t="s">
        <v>101</v>
      </c>
      <c r="C11" s="148">
        <v>3362</v>
      </c>
      <c r="D11" s="136">
        <f>6.04+2.971+0.093</f>
        <v>9.104</v>
      </c>
      <c r="E11" s="88"/>
      <c r="F11" s="6"/>
      <c r="G11" s="9"/>
      <c r="H11" s="146"/>
      <c r="I11" s="434"/>
      <c r="J11" s="434"/>
      <c r="K11" s="136"/>
      <c r="L11" s="136"/>
      <c r="M11" s="136"/>
      <c r="N11" s="136"/>
    </row>
    <row r="12" spans="1:14" ht="15" customHeight="1">
      <c r="A12" s="467"/>
      <c r="B12" s="137" t="s">
        <v>117</v>
      </c>
      <c r="C12" s="137">
        <v>7</v>
      </c>
      <c r="D12" s="137">
        <f>4.03+0.743+0.093</f>
        <v>4.8660000000000005</v>
      </c>
      <c r="E12" s="85"/>
      <c r="F12" s="8"/>
      <c r="G12" s="12"/>
      <c r="H12" s="145"/>
      <c r="I12" s="435"/>
      <c r="J12" s="435"/>
      <c r="K12" s="136"/>
      <c r="L12" s="136"/>
      <c r="M12" s="136"/>
      <c r="N12" s="136"/>
    </row>
    <row r="13" spans="1:14" ht="15" customHeight="1">
      <c r="A13" s="259"/>
      <c r="B13" s="137" t="s">
        <v>112</v>
      </c>
      <c r="C13" s="137">
        <f>17.25*2</f>
        <v>34.5</v>
      </c>
      <c r="D13" s="137">
        <v>45.412</v>
      </c>
      <c r="E13" s="86"/>
      <c r="F13" s="22"/>
      <c r="G13" s="12"/>
      <c r="H13" s="145"/>
      <c r="I13" s="436"/>
      <c r="J13" s="436"/>
      <c r="K13" s="136"/>
      <c r="L13" s="136"/>
      <c r="M13" s="136"/>
      <c r="N13" s="136"/>
    </row>
    <row r="14" spans="1:14" ht="15" customHeight="1">
      <c r="A14" s="253" t="s">
        <v>17</v>
      </c>
      <c r="B14" s="136" t="s">
        <v>101</v>
      </c>
      <c r="C14" s="136">
        <v>213</v>
      </c>
      <c r="D14" s="136">
        <f>6.04+2.971+0.093</f>
        <v>9.104</v>
      </c>
      <c r="E14" s="85"/>
      <c r="F14" s="8"/>
      <c r="G14" s="12"/>
      <c r="H14" s="145"/>
      <c r="I14" s="434">
        <v>1506</v>
      </c>
      <c r="J14" s="434">
        <f>106.8*1.2</f>
        <v>128.16</v>
      </c>
      <c r="K14" s="136"/>
      <c r="L14" s="136"/>
      <c r="M14" s="136"/>
      <c r="N14" s="136"/>
    </row>
    <row r="15" spans="1:14" ht="15" customHeight="1">
      <c r="A15" s="467"/>
      <c r="B15" s="136" t="s">
        <v>102</v>
      </c>
      <c r="C15" s="136">
        <v>2</v>
      </c>
      <c r="D15" s="137">
        <f>4.03+0.743+0.093</f>
        <v>4.8660000000000005</v>
      </c>
      <c r="E15" s="85"/>
      <c r="F15" s="8"/>
      <c r="G15" s="12"/>
      <c r="H15" s="145"/>
      <c r="I15" s="435"/>
      <c r="J15" s="435"/>
      <c r="K15" s="136"/>
      <c r="L15" s="136"/>
      <c r="M15" s="136"/>
      <c r="N15" s="136"/>
    </row>
    <row r="16" spans="1:14" ht="15" customHeight="1">
      <c r="A16" s="259"/>
      <c r="B16" s="136" t="s">
        <v>114</v>
      </c>
      <c r="C16" s="136">
        <v>34.5</v>
      </c>
      <c r="D16" s="137">
        <v>45.412</v>
      </c>
      <c r="E16" s="76"/>
      <c r="F16" s="16"/>
      <c r="G16" s="11"/>
      <c r="H16" s="147"/>
      <c r="I16" s="436"/>
      <c r="J16" s="436"/>
      <c r="K16" s="115"/>
      <c r="L16" s="5"/>
      <c r="M16" s="4"/>
      <c r="N16" s="5"/>
    </row>
    <row r="17" spans="1:14" ht="15" customHeight="1">
      <c r="A17" s="253" t="s">
        <v>18</v>
      </c>
      <c r="B17" s="136" t="s">
        <v>101</v>
      </c>
      <c r="C17" s="148">
        <v>3799</v>
      </c>
      <c r="D17" s="136">
        <f>6.04+2.971+0.093</f>
        <v>9.104</v>
      </c>
      <c r="E17" s="76"/>
      <c r="F17" s="16"/>
      <c r="G17" s="11"/>
      <c r="H17" s="13"/>
      <c r="I17" s="408"/>
      <c r="J17" s="251"/>
      <c r="K17" s="4"/>
      <c r="L17" s="5"/>
      <c r="M17" s="4"/>
      <c r="N17" s="5"/>
    </row>
    <row r="18" spans="1:14" ht="15" customHeight="1">
      <c r="A18" s="467"/>
      <c r="B18" s="137" t="s">
        <v>102</v>
      </c>
      <c r="C18" s="136">
        <v>42</v>
      </c>
      <c r="D18" s="137">
        <f>4.03+0.743+0.093</f>
        <v>4.8660000000000005</v>
      </c>
      <c r="E18" s="76"/>
      <c r="F18" s="16"/>
      <c r="G18" s="11"/>
      <c r="H18" s="13"/>
      <c r="I18" s="409"/>
      <c r="J18" s="282"/>
      <c r="K18" s="4"/>
      <c r="L18" s="5"/>
      <c r="M18" s="4"/>
      <c r="N18" s="5"/>
    </row>
    <row r="19" spans="1:14" ht="15" customHeight="1">
      <c r="A19" s="467"/>
      <c r="B19" s="136" t="s">
        <v>114</v>
      </c>
      <c r="C19" s="136">
        <v>34.5</v>
      </c>
      <c r="D19" s="137">
        <v>45.412</v>
      </c>
      <c r="E19" s="76"/>
      <c r="F19" s="16"/>
      <c r="G19" s="11"/>
      <c r="H19" s="13"/>
      <c r="I19" s="421"/>
      <c r="J19" s="261"/>
      <c r="K19" s="4"/>
      <c r="L19" s="5"/>
      <c r="M19" s="4"/>
      <c r="N19" s="5"/>
    </row>
    <row r="20" spans="1:14" ht="15" customHeight="1">
      <c r="A20" s="477" t="s">
        <v>19</v>
      </c>
      <c r="B20" s="136" t="s">
        <v>101</v>
      </c>
      <c r="C20" s="113">
        <f>403+36</f>
        <v>439</v>
      </c>
      <c r="D20" s="235">
        <f>(6.04+3.138+0.093)*1.075</f>
        <v>9.966325000000001</v>
      </c>
      <c r="E20" s="115"/>
      <c r="F20" s="5"/>
      <c r="G20" s="4"/>
      <c r="H20" s="5"/>
      <c r="I20" s="408"/>
      <c r="J20" s="251"/>
      <c r="K20" s="4"/>
      <c r="L20" s="5"/>
      <c r="M20" s="4"/>
      <c r="N20" s="5"/>
    </row>
    <row r="21" spans="1:14" ht="15" customHeight="1">
      <c r="A21" s="478"/>
      <c r="B21" s="137" t="s">
        <v>102</v>
      </c>
      <c r="C21" s="113">
        <f>0+6</f>
        <v>6</v>
      </c>
      <c r="D21" s="235">
        <f>(4.03+0.784+0.093)*1.075</f>
        <v>5.275024999999999</v>
      </c>
      <c r="E21" s="115"/>
      <c r="F21" s="5"/>
      <c r="G21" s="4"/>
      <c r="H21" s="5"/>
      <c r="I21" s="409"/>
      <c r="J21" s="282"/>
      <c r="K21" s="4"/>
      <c r="L21" s="5"/>
      <c r="M21" s="4"/>
      <c r="N21" s="5"/>
    </row>
    <row r="22" spans="1:14" ht="15" customHeight="1">
      <c r="A22" s="479"/>
      <c r="B22" s="136" t="s">
        <v>114</v>
      </c>
      <c r="C22" s="113">
        <v>34.5</v>
      </c>
      <c r="D22" s="235">
        <f>46.514*1.075</f>
        <v>50.00255</v>
      </c>
      <c r="E22" s="115"/>
      <c r="F22" s="5"/>
      <c r="G22" s="4"/>
      <c r="H22" s="5"/>
      <c r="I22" s="421"/>
      <c r="J22" s="261"/>
      <c r="K22" s="4"/>
      <c r="L22" s="5"/>
      <c r="M22" s="4"/>
      <c r="N22" s="5"/>
    </row>
    <row r="23" spans="1:14" ht="15" customHeight="1">
      <c r="A23" s="477" t="s">
        <v>20</v>
      </c>
      <c r="B23" s="136" t="s">
        <v>101</v>
      </c>
      <c r="C23" s="113"/>
      <c r="D23" s="136"/>
      <c r="E23" s="115"/>
      <c r="F23" s="5"/>
      <c r="G23" s="4"/>
      <c r="H23" s="5"/>
      <c r="I23" s="408"/>
      <c r="J23" s="251"/>
      <c r="K23" s="4"/>
      <c r="L23" s="5"/>
      <c r="M23" s="4"/>
      <c r="N23" s="5"/>
    </row>
    <row r="24" spans="1:14" ht="15" customHeight="1">
      <c r="A24" s="478"/>
      <c r="B24" s="137" t="s">
        <v>102</v>
      </c>
      <c r="C24" s="113"/>
      <c r="D24" s="136"/>
      <c r="E24" s="115"/>
      <c r="F24" s="5"/>
      <c r="G24" s="4"/>
      <c r="H24" s="5"/>
      <c r="I24" s="409"/>
      <c r="J24" s="282"/>
      <c r="K24" s="4"/>
      <c r="L24" s="5"/>
      <c r="M24" s="4"/>
      <c r="N24" s="5"/>
    </row>
    <row r="25" spans="1:14" ht="15" customHeight="1">
      <c r="A25" s="479"/>
      <c r="B25" s="136" t="s">
        <v>114</v>
      </c>
      <c r="C25" s="113"/>
      <c r="D25" s="136"/>
      <c r="E25" s="115"/>
      <c r="F25" s="5"/>
      <c r="G25" s="4"/>
      <c r="H25" s="5"/>
      <c r="I25" s="421"/>
      <c r="J25" s="261"/>
      <c r="K25" s="4"/>
      <c r="L25" s="5"/>
      <c r="M25" s="4"/>
      <c r="N25" s="5"/>
    </row>
    <row r="26" spans="1:14" ht="15" customHeight="1">
      <c r="A26" s="477" t="s">
        <v>21</v>
      </c>
      <c r="B26" s="136" t="s">
        <v>101</v>
      </c>
      <c r="C26" s="113"/>
      <c r="D26" s="136"/>
      <c r="E26" s="115"/>
      <c r="F26" s="5"/>
      <c r="G26" s="4"/>
      <c r="H26" s="5"/>
      <c r="I26" s="408"/>
      <c r="J26" s="251"/>
      <c r="K26" s="4"/>
      <c r="L26" s="5"/>
      <c r="M26" s="4"/>
      <c r="N26" s="5"/>
    </row>
    <row r="27" spans="1:14" ht="15" customHeight="1">
      <c r="A27" s="478"/>
      <c r="B27" s="137" t="s">
        <v>102</v>
      </c>
      <c r="C27" s="113"/>
      <c r="D27" s="136"/>
      <c r="E27" s="115"/>
      <c r="F27" s="5"/>
      <c r="G27" s="4"/>
      <c r="H27" s="5"/>
      <c r="I27" s="409"/>
      <c r="J27" s="282"/>
      <c r="K27" s="4"/>
      <c r="L27" s="5"/>
      <c r="M27" s="4"/>
      <c r="N27" s="5"/>
    </row>
    <row r="28" spans="1:14" ht="15" customHeight="1">
      <c r="A28" s="479"/>
      <c r="B28" s="136" t="s">
        <v>114</v>
      </c>
      <c r="C28" s="113"/>
      <c r="D28" s="136"/>
      <c r="E28" s="115"/>
      <c r="F28" s="5"/>
      <c r="G28" s="4"/>
      <c r="H28" s="5"/>
      <c r="I28" s="421"/>
      <c r="J28" s="261"/>
      <c r="K28" s="4"/>
      <c r="L28" s="5"/>
      <c r="M28" s="4"/>
      <c r="N28" s="5"/>
    </row>
    <row r="29" spans="1:14" ht="15" customHeight="1">
      <c r="A29" s="477" t="s">
        <v>70</v>
      </c>
      <c r="B29" s="136" t="s">
        <v>101</v>
      </c>
      <c r="C29" s="113"/>
      <c r="D29" s="136"/>
      <c r="E29" s="115"/>
      <c r="F29" s="5"/>
      <c r="G29" s="4"/>
      <c r="H29" s="5"/>
      <c r="I29" s="408"/>
      <c r="J29" s="251"/>
      <c r="K29" s="4"/>
      <c r="L29" s="5"/>
      <c r="M29" s="4"/>
      <c r="N29" s="5"/>
    </row>
    <row r="30" spans="1:14" ht="15" customHeight="1">
      <c r="A30" s="478"/>
      <c r="B30" s="137" t="s">
        <v>102</v>
      </c>
      <c r="C30" s="113"/>
      <c r="D30" s="136"/>
      <c r="E30" s="115"/>
      <c r="F30" s="5"/>
      <c r="G30" s="4"/>
      <c r="H30" s="5"/>
      <c r="I30" s="409"/>
      <c r="J30" s="282"/>
      <c r="K30" s="4"/>
      <c r="L30" s="5"/>
      <c r="M30" s="4"/>
      <c r="N30" s="5"/>
    </row>
    <row r="31" spans="1:14" ht="15" customHeight="1">
      <c r="A31" s="479"/>
      <c r="B31" s="136" t="s">
        <v>114</v>
      </c>
      <c r="C31" s="113"/>
      <c r="D31" s="136"/>
      <c r="E31" s="115"/>
      <c r="F31" s="5"/>
      <c r="G31" s="4"/>
      <c r="H31" s="5"/>
      <c r="I31" s="421"/>
      <c r="J31" s="261"/>
      <c r="K31" s="4"/>
      <c r="L31" s="5"/>
      <c r="M31" s="4"/>
      <c r="N31" s="5"/>
    </row>
    <row r="32" spans="1:14" ht="15" customHeight="1">
      <c r="A32" s="477" t="s">
        <v>22</v>
      </c>
      <c r="B32" s="136" t="s">
        <v>101</v>
      </c>
      <c r="C32" s="246"/>
      <c r="D32" s="136"/>
      <c r="E32" s="115"/>
      <c r="F32" s="5"/>
      <c r="G32" s="4"/>
      <c r="H32" s="5"/>
      <c r="I32" s="408"/>
      <c r="J32" s="251"/>
      <c r="K32" s="4"/>
      <c r="L32" s="5"/>
      <c r="M32" s="4"/>
      <c r="N32" s="5"/>
    </row>
    <row r="33" spans="1:14" ht="15" customHeight="1">
      <c r="A33" s="478"/>
      <c r="B33" s="137" t="s">
        <v>102</v>
      </c>
      <c r="C33" s="113"/>
      <c r="D33" s="136"/>
      <c r="E33" s="115"/>
      <c r="F33" s="5"/>
      <c r="G33" s="4"/>
      <c r="H33" s="5"/>
      <c r="I33" s="409"/>
      <c r="J33" s="282"/>
      <c r="K33" s="4"/>
      <c r="L33" s="5"/>
      <c r="M33" s="4"/>
      <c r="N33" s="5"/>
    </row>
    <row r="34" spans="1:14" ht="15" customHeight="1">
      <c r="A34" s="479"/>
      <c r="B34" s="136" t="s">
        <v>114</v>
      </c>
      <c r="C34" s="113"/>
      <c r="D34" s="136"/>
      <c r="E34" s="115"/>
      <c r="F34" s="5"/>
      <c r="G34" s="4"/>
      <c r="H34" s="5"/>
      <c r="I34" s="421"/>
      <c r="J34" s="261"/>
      <c r="K34" s="4"/>
      <c r="L34" s="5"/>
      <c r="M34" s="4"/>
      <c r="N34" s="5"/>
    </row>
    <row r="35" spans="1:14" ht="15" customHeight="1">
      <c r="A35" s="253" t="s">
        <v>23</v>
      </c>
      <c r="B35" s="136" t="s">
        <v>101</v>
      </c>
      <c r="C35" s="136"/>
      <c r="D35" s="136"/>
      <c r="E35" s="115"/>
      <c r="F35" s="5"/>
      <c r="G35" s="4"/>
      <c r="H35" s="5"/>
      <c r="I35" s="408"/>
      <c r="J35" s="251"/>
      <c r="K35" s="4"/>
      <c r="L35" s="5"/>
      <c r="M35" s="4"/>
      <c r="N35" s="5"/>
    </row>
    <row r="36" spans="1:14" ht="15" customHeight="1">
      <c r="A36" s="467"/>
      <c r="B36" s="137" t="s">
        <v>102</v>
      </c>
      <c r="C36" s="136"/>
      <c r="D36" s="136"/>
      <c r="E36" s="115"/>
      <c r="F36" s="5"/>
      <c r="G36" s="4"/>
      <c r="H36" s="5"/>
      <c r="I36" s="409"/>
      <c r="J36" s="282"/>
      <c r="K36" s="4"/>
      <c r="L36" s="5"/>
      <c r="M36" s="4"/>
      <c r="N36" s="5"/>
    </row>
    <row r="37" spans="1:14" ht="15" customHeight="1">
      <c r="A37" s="259"/>
      <c r="B37" s="136" t="s">
        <v>114</v>
      </c>
      <c r="C37" s="136"/>
      <c r="D37" s="136"/>
      <c r="E37" s="115"/>
      <c r="F37" s="5"/>
      <c r="G37" s="4"/>
      <c r="H37" s="5"/>
      <c r="I37" s="421"/>
      <c r="J37" s="261"/>
      <c r="K37" s="4"/>
      <c r="L37" s="5"/>
      <c r="M37" s="4"/>
      <c r="N37" s="5"/>
    </row>
    <row r="38" spans="1:14" ht="15" customHeight="1">
      <c r="A38" s="253" t="s">
        <v>24</v>
      </c>
      <c r="B38" s="136" t="s">
        <v>101</v>
      </c>
      <c r="C38" s="148"/>
      <c r="D38" s="136"/>
      <c r="E38" s="115"/>
      <c r="F38" s="5"/>
      <c r="G38" s="4"/>
      <c r="H38" s="5"/>
      <c r="I38" s="408"/>
      <c r="J38" s="251"/>
      <c r="K38" s="4"/>
      <c r="L38" s="5"/>
      <c r="M38" s="4"/>
      <c r="N38" s="5"/>
    </row>
    <row r="39" spans="1:14" ht="15" customHeight="1">
      <c r="A39" s="467"/>
      <c r="B39" s="137" t="s">
        <v>102</v>
      </c>
      <c r="C39" s="148"/>
      <c r="D39" s="136"/>
      <c r="E39" s="115"/>
      <c r="F39" s="5"/>
      <c r="G39" s="4"/>
      <c r="H39" s="5"/>
      <c r="I39" s="409"/>
      <c r="J39" s="282"/>
      <c r="K39" s="4"/>
      <c r="L39" s="5"/>
      <c r="M39" s="4"/>
      <c r="N39" s="5"/>
    </row>
    <row r="40" spans="1:14" ht="15" customHeight="1">
      <c r="A40" s="259"/>
      <c r="B40" s="136" t="s">
        <v>114</v>
      </c>
      <c r="C40" s="136"/>
      <c r="D40" s="136"/>
      <c r="E40" s="115"/>
      <c r="F40" s="5"/>
      <c r="G40" s="4"/>
      <c r="H40" s="5"/>
      <c r="I40" s="421"/>
      <c r="J40" s="261"/>
      <c r="K40" s="4"/>
      <c r="L40" s="5"/>
      <c r="M40" s="4"/>
      <c r="N40" s="5"/>
    </row>
    <row r="41" spans="1:14" ht="15" customHeight="1">
      <c r="A41" s="253" t="s">
        <v>25</v>
      </c>
      <c r="B41" s="136" t="s">
        <v>101</v>
      </c>
      <c r="C41" s="136"/>
      <c r="D41" s="136"/>
      <c r="E41" s="115"/>
      <c r="F41" s="5"/>
      <c r="G41" s="4"/>
      <c r="H41" s="5"/>
      <c r="I41" s="408"/>
      <c r="J41" s="251"/>
      <c r="K41" s="4"/>
      <c r="L41" s="5"/>
      <c r="M41" s="4"/>
      <c r="N41" s="5"/>
    </row>
    <row r="42" spans="1:14" ht="15" customHeight="1">
      <c r="A42" s="467"/>
      <c r="B42" s="137" t="s">
        <v>102</v>
      </c>
      <c r="C42" s="136"/>
      <c r="D42" s="136"/>
      <c r="E42" s="115"/>
      <c r="F42" s="5"/>
      <c r="G42" s="4"/>
      <c r="H42" s="5"/>
      <c r="I42" s="409"/>
      <c r="J42" s="282"/>
      <c r="K42" s="4"/>
      <c r="L42" s="5"/>
      <c r="M42" s="4"/>
      <c r="N42" s="5"/>
    </row>
    <row r="43" spans="1:14" ht="15" customHeight="1">
      <c r="A43" s="259"/>
      <c r="B43" s="136" t="s">
        <v>114</v>
      </c>
      <c r="C43" s="136"/>
      <c r="D43" s="136"/>
      <c r="E43" s="115"/>
      <c r="F43" s="5"/>
      <c r="G43" s="4"/>
      <c r="H43" s="5"/>
      <c r="I43" s="421"/>
      <c r="J43" s="261"/>
      <c r="K43" s="4"/>
      <c r="L43" s="5"/>
      <c r="M43" s="4"/>
      <c r="N43" s="5"/>
    </row>
    <row r="44" spans="1:14" ht="15" customHeight="1">
      <c r="A44" s="253" t="s">
        <v>26</v>
      </c>
      <c r="B44" s="136" t="s">
        <v>101</v>
      </c>
      <c r="C44" s="148"/>
      <c r="D44" s="136"/>
      <c r="E44" s="76"/>
      <c r="F44" s="15"/>
      <c r="G44" s="14"/>
      <c r="H44" s="15"/>
      <c r="I44" s="408"/>
      <c r="J44" s="251"/>
      <c r="K44" s="14"/>
      <c r="L44" s="15"/>
      <c r="M44" s="14"/>
      <c r="N44" s="15"/>
    </row>
    <row r="45" spans="1:14" ht="15" customHeight="1">
      <c r="A45" s="467"/>
      <c r="B45" s="137" t="s">
        <v>102</v>
      </c>
      <c r="C45" s="148"/>
      <c r="D45" s="136"/>
      <c r="E45" s="76"/>
      <c r="F45" s="15"/>
      <c r="G45" s="14"/>
      <c r="H45" s="15"/>
      <c r="I45" s="409"/>
      <c r="J45" s="282"/>
      <c r="K45" s="14"/>
      <c r="L45" s="15"/>
      <c r="M45" s="14"/>
      <c r="N45" s="15"/>
    </row>
    <row r="46" spans="1:14" ht="15" customHeight="1" thickBot="1">
      <c r="A46" s="254"/>
      <c r="B46" s="136" t="s">
        <v>114</v>
      </c>
      <c r="C46" s="136"/>
      <c r="D46" s="136"/>
      <c r="E46" s="75"/>
      <c r="F46" s="3"/>
      <c r="G46" s="2"/>
      <c r="H46" s="3"/>
      <c r="I46" s="287"/>
      <c r="J46" s="252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49"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  <mergeCell ref="I23:I25"/>
    <mergeCell ref="J23:J25"/>
    <mergeCell ref="I26:I28"/>
    <mergeCell ref="J26:J28"/>
    <mergeCell ref="I29:I31"/>
    <mergeCell ref="J29:J31"/>
    <mergeCell ref="J20:J22"/>
    <mergeCell ref="I11:I13"/>
    <mergeCell ref="J11:J13"/>
    <mergeCell ref="I14:I16"/>
    <mergeCell ref="J14:J16"/>
    <mergeCell ref="I17:I19"/>
    <mergeCell ref="J17:J19"/>
    <mergeCell ref="A35:A37"/>
    <mergeCell ref="A38:A40"/>
    <mergeCell ref="A41:A43"/>
    <mergeCell ref="A44:A46"/>
    <mergeCell ref="A11:A13"/>
    <mergeCell ref="I9:J9"/>
    <mergeCell ref="F9:F10"/>
    <mergeCell ref="G9:H9"/>
    <mergeCell ref="B9:C10"/>
    <mergeCell ref="I20:I22"/>
    <mergeCell ref="M9:N9"/>
    <mergeCell ref="A6:N7"/>
    <mergeCell ref="A8:A10"/>
    <mergeCell ref="B8:D8"/>
    <mergeCell ref="E8:F8"/>
    <mergeCell ref="G8:N8"/>
    <mergeCell ref="D9:D10"/>
    <mergeCell ref="E9:E10"/>
    <mergeCell ref="K9:L9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J24" sqref="J24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318" t="s">
        <v>5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20"/>
      <c r="O6" s="42"/>
    </row>
    <row r="7" spans="1:15" ht="9.75" customHeight="1" thickBot="1">
      <c r="A7" s="321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3"/>
      <c r="O7" s="42"/>
    </row>
    <row r="8" spans="1:15" ht="15" customHeight="1" thickBot="1" thickTop="1">
      <c r="A8" s="324" t="s">
        <v>6</v>
      </c>
      <c r="B8" s="327" t="s">
        <v>7</v>
      </c>
      <c r="C8" s="328"/>
      <c r="D8" s="329"/>
      <c r="E8" s="327" t="s">
        <v>11</v>
      </c>
      <c r="F8" s="329"/>
      <c r="G8" s="296" t="s">
        <v>15</v>
      </c>
      <c r="H8" s="330"/>
      <c r="I8" s="330"/>
      <c r="J8" s="330"/>
      <c r="K8" s="330"/>
      <c r="L8" s="330"/>
      <c r="M8" s="330"/>
      <c r="N8" s="299"/>
      <c r="O8" s="42"/>
    </row>
    <row r="9" spans="1:15" ht="15" customHeight="1" thickTop="1">
      <c r="A9" s="325"/>
      <c r="B9" s="333" t="s">
        <v>8</v>
      </c>
      <c r="C9" s="309"/>
      <c r="D9" s="315" t="s">
        <v>9</v>
      </c>
      <c r="E9" s="331" t="s">
        <v>67</v>
      </c>
      <c r="F9" s="315" t="s">
        <v>9</v>
      </c>
      <c r="G9" s="310" t="s">
        <v>27</v>
      </c>
      <c r="H9" s="311"/>
      <c r="I9" s="310" t="s">
        <v>28</v>
      </c>
      <c r="J9" s="311"/>
      <c r="K9" s="310" t="s">
        <v>13</v>
      </c>
      <c r="L9" s="311"/>
      <c r="M9" s="310" t="s">
        <v>14</v>
      </c>
      <c r="N9" s="311"/>
      <c r="O9" s="42"/>
    </row>
    <row r="10" spans="1:15" ht="15" customHeight="1" thickBot="1">
      <c r="A10" s="326"/>
      <c r="B10" s="294"/>
      <c r="C10" s="297"/>
      <c r="D10" s="300"/>
      <c r="E10" s="332"/>
      <c r="F10" s="305"/>
      <c r="G10" s="18" t="s">
        <v>116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333" t="s">
        <v>16</v>
      </c>
      <c r="B11" s="103" t="s">
        <v>95</v>
      </c>
      <c r="C11" s="220">
        <v>2440</v>
      </c>
      <c r="D11" s="6">
        <f>6.04+2.352+0.093</f>
        <v>8.485</v>
      </c>
      <c r="E11" s="309">
        <v>67</v>
      </c>
      <c r="F11" s="315">
        <v>28.34</v>
      </c>
      <c r="G11" s="316">
        <f>151.23*84</f>
        <v>12703.32</v>
      </c>
      <c r="H11" s="317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94"/>
      <c r="B12" s="101" t="s">
        <v>96</v>
      </c>
      <c r="C12" s="111">
        <v>680</v>
      </c>
      <c r="D12" s="8">
        <f>4.03+0.784+0.093</f>
        <v>4.907</v>
      </c>
      <c r="E12" s="297"/>
      <c r="F12" s="300"/>
      <c r="G12" s="303"/>
      <c r="H12" s="313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95"/>
      <c r="B13" s="99" t="s">
        <v>108</v>
      </c>
      <c r="C13" s="111">
        <v>33</v>
      </c>
      <c r="D13" s="8">
        <v>145.317</v>
      </c>
      <c r="E13" s="298"/>
      <c r="F13" s="301"/>
      <c r="G13" s="304"/>
      <c r="H13" s="314"/>
      <c r="I13" s="48"/>
      <c r="J13" s="49"/>
      <c r="K13" s="48"/>
      <c r="L13" s="49"/>
      <c r="M13" s="48"/>
      <c r="N13" s="49"/>
      <c r="O13" s="42"/>
    </row>
    <row r="14" spans="1:15" ht="15" customHeight="1" thickTop="1">
      <c r="A14" s="293" t="s">
        <v>17</v>
      </c>
      <c r="B14" s="103" t="s">
        <v>95</v>
      </c>
      <c r="C14" s="222">
        <v>2800</v>
      </c>
      <c r="D14" s="6">
        <f>6.04+2.352+0.093</f>
        <v>8.485</v>
      </c>
      <c r="E14" s="296">
        <v>77</v>
      </c>
      <c r="F14" s="299">
        <v>28.34</v>
      </c>
      <c r="G14" s="302">
        <f>151.23*84</f>
        <v>12703.32</v>
      </c>
      <c r="H14" s="312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94"/>
      <c r="B15" s="101" t="s">
        <v>96</v>
      </c>
      <c r="C15" s="95">
        <v>780</v>
      </c>
      <c r="D15" s="8">
        <f>4.03+0.784+0.093</f>
        <v>4.907</v>
      </c>
      <c r="E15" s="297"/>
      <c r="F15" s="300"/>
      <c r="G15" s="303"/>
      <c r="H15" s="313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95"/>
      <c r="B16" s="99" t="s">
        <v>108</v>
      </c>
      <c r="C16" s="95">
        <v>33</v>
      </c>
      <c r="D16" s="8">
        <v>145.317</v>
      </c>
      <c r="E16" s="297"/>
      <c r="F16" s="300"/>
      <c r="G16" s="303"/>
      <c r="H16" s="313"/>
      <c r="I16" s="50"/>
      <c r="J16" s="51"/>
      <c r="K16" s="50"/>
      <c r="L16" s="51"/>
      <c r="M16" s="50"/>
      <c r="N16" s="51"/>
      <c r="O16" s="42"/>
    </row>
    <row r="17" spans="1:15" ht="15" customHeight="1" thickTop="1">
      <c r="A17" s="293" t="s">
        <v>18</v>
      </c>
      <c r="B17" s="103" t="s">
        <v>95</v>
      </c>
      <c r="C17" s="223">
        <v>2920</v>
      </c>
      <c r="D17" s="6">
        <f>6.04+2.352+0.093</f>
        <v>8.485</v>
      </c>
      <c r="E17" s="296">
        <v>102</v>
      </c>
      <c r="F17" s="299">
        <v>28.34</v>
      </c>
      <c r="G17" s="302">
        <f>151.23*84</f>
        <v>12703.32</v>
      </c>
      <c r="H17" s="312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94"/>
      <c r="B18" s="101" t="s">
        <v>96</v>
      </c>
      <c r="C18" s="95">
        <v>780</v>
      </c>
      <c r="D18" s="8">
        <f>4.03+0.784+0.093</f>
        <v>4.907</v>
      </c>
      <c r="E18" s="297"/>
      <c r="F18" s="300"/>
      <c r="G18" s="303"/>
      <c r="H18" s="313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95"/>
      <c r="B19" s="99" t="s">
        <v>108</v>
      </c>
      <c r="C19" s="94">
        <v>33</v>
      </c>
      <c r="D19" s="8">
        <v>145.317</v>
      </c>
      <c r="E19" s="298"/>
      <c r="F19" s="301"/>
      <c r="G19" s="304"/>
      <c r="H19" s="314"/>
      <c r="I19" s="48"/>
      <c r="J19" s="49"/>
      <c r="K19" s="48"/>
      <c r="L19" s="49"/>
      <c r="M19" s="48"/>
      <c r="N19" s="49"/>
      <c r="O19" s="42"/>
    </row>
    <row r="20" spans="1:15" ht="15" customHeight="1">
      <c r="A20" s="293" t="s">
        <v>19</v>
      </c>
      <c r="B20" s="103" t="s">
        <v>95</v>
      </c>
      <c r="C20" s="223">
        <v>2780</v>
      </c>
      <c r="D20" s="98">
        <f>(6.04+2.233+0.093)*1.075</f>
        <v>8.99345</v>
      </c>
      <c r="E20" s="296">
        <v>5</v>
      </c>
      <c r="F20" s="299">
        <v>28.34</v>
      </c>
      <c r="G20" s="302">
        <f>151.23*84</f>
        <v>12703.32</v>
      </c>
      <c r="H20" s="312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294"/>
      <c r="B21" s="101" t="s">
        <v>96</v>
      </c>
      <c r="C21" s="95">
        <v>840</v>
      </c>
      <c r="D21" s="102">
        <f>(4.03+0.744+0.093)*1.075</f>
        <v>5.232025</v>
      </c>
      <c r="E21" s="297"/>
      <c r="F21" s="300"/>
      <c r="G21" s="303"/>
      <c r="H21" s="313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95"/>
      <c r="B22" s="99" t="s">
        <v>108</v>
      </c>
      <c r="C22" s="94">
        <v>33</v>
      </c>
      <c r="D22" s="100">
        <f>148.844*1.075</f>
        <v>160.0073</v>
      </c>
      <c r="E22" s="298"/>
      <c r="F22" s="301"/>
      <c r="G22" s="304"/>
      <c r="H22" s="314"/>
      <c r="I22" s="48"/>
      <c r="J22" s="49"/>
      <c r="K22" s="48"/>
      <c r="L22" s="49"/>
      <c r="M22" s="48"/>
      <c r="N22" s="49"/>
      <c r="O22" s="42"/>
    </row>
    <row r="23" spans="1:15" ht="15" customHeight="1">
      <c r="A23" s="293" t="s">
        <v>20</v>
      </c>
      <c r="B23" s="103" t="s">
        <v>95</v>
      </c>
      <c r="C23" s="96"/>
      <c r="D23" s="98"/>
      <c r="E23" s="296"/>
      <c r="F23" s="299"/>
      <c r="G23" s="302"/>
      <c r="H23" s="299"/>
      <c r="I23" s="72"/>
      <c r="J23" s="44"/>
      <c r="K23" s="72"/>
      <c r="L23" s="44"/>
      <c r="M23" s="72"/>
      <c r="N23" s="44"/>
      <c r="O23" s="42"/>
    </row>
    <row r="24" spans="1:15" ht="15" customHeight="1">
      <c r="A24" s="294"/>
      <c r="B24" s="101" t="s">
        <v>96</v>
      </c>
      <c r="C24" s="95"/>
      <c r="D24" s="102"/>
      <c r="E24" s="297"/>
      <c r="F24" s="300"/>
      <c r="G24" s="303"/>
      <c r="H24" s="300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95"/>
      <c r="B25" s="99" t="s">
        <v>108</v>
      </c>
      <c r="C25" s="94"/>
      <c r="D25" s="100"/>
      <c r="E25" s="298"/>
      <c r="F25" s="301"/>
      <c r="G25" s="304"/>
      <c r="H25" s="301"/>
      <c r="I25" s="48"/>
      <c r="J25" s="49"/>
      <c r="K25" s="48"/>
      <c r="L25" s="49"/>
      <c r="M25" s="48"/>
      <c r="N25" s="49"/>
      <c r="O25" s="42"/>
    </row>
    <row r="26" spans="1:15" ht="15" customHeight="1">
      <c r="A26" s="293" t="s">
        <v>69</v>
      </c>
      <c r="B26" s="103" t="s">
        <v>95</v>
      </c>
      <c r="C26" s="96"/>
      <c r="D26" s="98"/>
      <c r="E26" s="296"/>
      <c r="F26" s="299"/>
      <c r="G26" s="302"/>
      <c r="H26" s="299"/>
      <c r="I26" s="72"/>
      <c r="J26" s="44"/>
      <c r="K26" s="72"/>
      <c r="L26" s="44"/>
      <c r="M26" s="72"/>
      <c r="N26" s="44"/>
      <c r="O26" s="42"/>
    </row>
    <row r="27" spans="1:15" ht="15" customHeight="1">
      <c r="A27" s="294"/>
      <c r="B27" s="99" t="s">
        <v>96</v>
      </c>
      <c r="C27" s="95"/>
      <c r="D27" s="102"/>
      <c r="E27" s="297"/>
      <c r="F27" s="300"/>
      <c r="G27" s="303"/>
      <c r="H27" s="300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95"/>
      <c r="B28" s="99" t="s">
        <v>108</v>
      </c>
      <c r="C28" s="94"/>
      <c r="D28" s="100"/>
      <c r="E28" s="298"/>
      <c r="F28" s="301"/>
      <c r="G28" s="304"/>
      <c r="H28" s="301"/>
      <c r="I28" s="48"/>
      <c r="J28" s="49"/>
      <c r="K28" s="48"/>
      <c r="L28" s="49"/>
      <c r="M28" s="48"/>
      <c r="N28" s="49"/>
      <c r="O28" s="42"/>
    </row>
    <row r="29" spans="1:15" ht="15" customHeight="1">
      <c r="A29" s="293" t="s">
        <v>70</v>
      </c>
      <c r="B29" s="103" t="s">
        <v>95</v>
      </c>
      <c r="C29" s="104"/>
      <c r="D29" s="98"/>
      <c r="E29" s="296"/>
      <c r="F29" s="299"/>
      <c r="G29" s="302"/>
      <c r="H29" s="299"/>
      <c r="I29" s="14"/>
      <c r="J29" s="15"/>
      <c r="K29" s="14"/>
      <c r="L29" s="15"/>
      <c r="M29" s="14"/>
      <c r="N29" s="15"/>
      <c r="O29" s="42"/>
    </row>
    <row r="30" spans="1:15" ht="15" customHeight="1">
      <c r="A30" s="294"/>
      <c r="B30" s="101" t="s">
        <v>96</v>
      </c>
      <c r="C30" s="102"/>
      <c r="D30" s="102"/>
      <c r="E30" s="297"/>
      <c r="F30" s="300"/>
      <c r="G30" s="303"/>
      <c r="H30" s="300"/>
      <c r="I30" s="7"/>
      <c r="J30" s="8"/>
      <c r="K30" s="7"/>
      <c r="L30" s="8"/>
      <c r="M30" s="7"/>
      <c r="N30" s="8"/>
      <c r="O30" s="42"/>
    </row>
    <row r="31" spans="1:15" ht="15" customHeight="1">
      <c r="A31" s="295"/>
      <c r="B31" s="99" t="s">
        <v>108</v>
      </c>
      <c r="C31" s="100"/>
      <c r="D31" s="100"/>
      <c r="E31" s="298"/>
      <c r="F31" s="301"/>
      <c r="G31" s="304"/>
      <c r="H31" s="301"/>
      <c r="I31" s="21"/>
      <c r="J31" s="22"/>
      <c r="K31" s="21"/>
      <c r="L31" s="22"/>
      <c r="M31" s="21"/>
      <c r="N31" s="22"/>
      <c r="O31" s="42"/>
    </row>
    <row r="32" spans="1:15" ht="15" customHeight="1">
      <c r="A32" s="293" t="s">
        <v>22</v>
      </c>
      <c r="B32" s="103" t="s">
        <v>95</v>
      </c>
      <c r="C32" s="104"/>
      <c r="D32" s="104"/>
      <c r="E32" s="296"/>
      <c r="F32" s="299"/>
      <c r="G32" s="302"/>
      <c r="H32" s="299"/>
      <c r="I32" s="21"/>
      <c r="J32" s="22"/>
      <c r="K32" s="21"/>
      <c r="L32" s="22"/>
      <c r="M32" s="21"/>
      <c r="N32" s="22"/>
      <c r="O32" s="42"/>
    </row>
    <row r="33" spans="1:15" ht="15" customHeight="1">
      <c r="A33" s="294"/>
      <c r="B33" s="101" t="s">
        <v>96</v>
      </c>
      <c r="C33" s="102"/>
      <c r="D33" s="102"/>
      <c r="E33" s="297"/>
      <c r="F33" s="300"/>
      <c r="G33" s="303"/>
      <c r="H33" s="300"/>
      <c r="I33" s="21"/>
      <c r="J33" s="22"/>
      <c r="K33" s="21"/>
      <c r="L33" s="22"/>
      <c r="M33" s="21"/>
      <c r="N33" s="22"/>
      <c r="O33" s="42"/>
    </row>
    <row r="34" spans="1:15" ht="15" customHeight="1">
      <c r="A34" s="295"/>
      <c r="B34" s="99" t="s">
        <v>108</v>
      </c>
      <c r="C34" s="100"/>
      <c r="D34" s="100"/>
      <c r="E34" s="298"/>
      <c r="F34" s="301"/>
      <c r="G34" s="304"/>
      <c r="H34" s="301"/>
      <c r="I34" s="52"/>
      <c r="J34" s="53"/>
      <c r="K34" s="52"/>
      <c r="L34" s="53"/>
      <c r="M34" s="52"/>
      <c r="N34" s="53"/>
      <c r="O34" s="42"/>
    </row>
    <row r="35" spans="1:15" ht="13.5" customHeight="1">
      <c r="A35" s="293" t="s">
        <v>23</v>
      </c>
      <c r="B35" s="103" t="s">
        <v>95</v>
      </c>
      <c r="C35" s="96"/>
      <c r="D35" s="104"/>
      <c r="E35" s="296"/>
      <c r="F35" s="299"/>
      <c r="G35" s="302"/>
      <c r="H35" s="299"/>
      <c r="I35" s="52"/>
      <c r="J35" s="53"/>
      <c r="K35" s="52"/>
      <c r="L35" s="53"/>
      <c r="M35" s="52"/>
      <c r="N35" s="53"/>
      <c r="O35" s="42"/>
    </row>
    <row r="36" spans="1:15" ht="13.5" customHeight="1">
      <c r="A36" s="294"/>
      <c r="B36" s="101" t="s">
        <v>96</v>
      </c>
      <c r="C36" s="95"/>
      <c r="D36" s="102"/>
      <c r="E36" s="297"/>
      <c r="F36" s="300"/>
      <c r="G36" s="303"/>
      <c r="H36" s="300"/>
      <c r="I36" s="52"/>
      <c r="J36" s="53"/>
      <c r="K36" s="52"/>
      <c r="L36" s="53"/>
      <c r="M36" s="52"/>
      <c r="N36" s="53"/>
      <c r="O36" s="42"/>
    </row>
    <row r="37" spans="1:15" ht="11.25" customHeight="1">
      <c r="A37" s="295"/>
      <c r="B37" s="99" t="s">
        <v>108</v>
      </c>
      <c r="C37" s="94"/>
      <c r="D37" s="100"/>
      <c r="E37" s="298"/>
      <c r="F37" s="301"/>
      <c r="G37" s="304"/>
      <c r="H37" s="301"/>
      <c r="I37" s="52"/>
      <c r="J37" s="53"/>
      <c r="K37" s="52"/>
      <c r="L37" s="53"/>
      <c r="M37" s="52"/>
      <c r="N37" s="53"/>
      <c r="O37" s="42"/>
    </row>
    <row r="38" spans="1:15" ht="14.25" customHeight="1">
      <c r="A38" s="293" t="s">
        <v>24</v>
      </c>
      <c r="B38" s="103" t="s">
        <v>95</v>
      </c>
      <c r="C38" s="96"/>
      <c r="D38" s="104"/>
      <c r="E38" s="296"/>
      <c r="F38" s="299"/>
      <c r="G38" s="302"/>
      <c r="H38" s="299"/>
      <c r="I38" s="52"/>
      <c r="J38" s="53"/>
      <c r="K38" s="52"/>
      <c r="L38" s="53"/>
      <c r="M38" s="52"/>
      <c r="N38" s="53"/>
      <c r="O38" s="42"/>
    </row>
    <row r="39" spans="1:15" ht="14.25" customHeight="1">
      <c r="A39" s="294"/>
      <c r="B39" s="101" t="s">
        <v>96</v>
      </c>
      <c r="C39" s="95"/>
      <c r="D39" s="102"/>
      <c r="E39" s="297"/>
      <c r="F39" s="300"/>
      <c r="G39" s="303"/>
      <c r="H39" s="300"/>
      <c r="I39" s="52"/>
      <c r="J39" s="53"/>
      <c r="K39" s="52"/>
      <c r="L39" s="53"/>
      <c r="M39" s="52"/>
      <c r="N39" s="53"/>
      <c r="O39" s="42"/>
    </row>
    <row r="40" spans="1:15" ht="12.75" customHeight="1">
      <c r="A40" s="295"/>
      <c r="B40" s="99" t="s">
        <v>108</v>
      </c>
      <c r="C40" s="94"/>
      <c r="D40" s="100"/>
      <c r="E40" s="298"/>
      <c r="F40" s="301"/>
      <c r="G40" s="304"/>
      <c r="H40" s="301"/>
      <c r="I40" s="52"/>
      <c r="J40" s="53"/>
      <c r="K40" s="52"/>
      <c r="L40" s="53"/>
      <c r="M40" s="52"/>
      <c r="N40" s="53"/>
      <c r="O40" s="42"/>
    </row>
    <row r="41" spans="1:15" ht="15" customHeight="1">
      <c r="A41" s="293" t="s">
        <v>25</v>
      </c>
      <c r="B41" s="103" t="s">
        <v>95</v>
      </c>
      <c r="C41" s="96"/>
      <c r="D41" s="104"/>
      <c r="E41" s="296"/>
      <c r="F41" s="299"/>
      <c r="G41" s="302"/>
      <c r="H41" s="299"/>
      <c r="I41" s="52"/>
      <c r="J41" s="53"/>
      <c r="K41" s="52"/>
      <c r="L41" s="53"/>
      <c r="M41" s="52"/>
      <c r="N41" s="53"/>
      <c r="O41" s="42"/>
    </row>
    <row r="42" spans="1:15" ht="15" customHeight="1">
      <c r="A42" s="294"/>
      <c r="B42" s="101" t="s">
        <v>96</v>
      </c>
      <c r="C42" s="95"/>
      <c r="D42" s="102"/>
      <c r="E42" s="297"/>
      <c r="F42" s="300"/>
      <c r="G42" s="303"/>
      <c r="H42" s="300"/>
      <c r="I42" s="52"/>
      <c r="J42" s="53"/>
      <c r="K42" s="52"/>
      <c r="L42" s="53"/>
      <c r="M42" s="52"/>
      <c r="N42" s="53"/>
      <c r="O42" s="42"/>
    </row>
    <row r="43" spans="1:15" ht="15" customHeight="1">
      <c r="A43" s="295"/>
      <c r="B43" s="99" t="s">
        <v>108</v>
      </c>
      <c r="C43" s="94"/>
      <c r="D43" s="100"/>
      <c r="E43" s="298"/>
      <c r="F43" s="301"/>
      <c r="G43" s="304"/>
      <c r="H43" s="301"/>
      <c r="I43" s="52"/>
      <c r="J43" s="53"/>
      <c r="K43" s="52"/>
      <c r="L43" s="53"/>
      <c r="M43" s="52"/>
      <c r="N43" s="53"/>
      <c r="O43" s="42"/>
    </row>
    <row r="44" spans="1:15" ht="12" customHeight="1">
      <c r="A44" s="293" t="s">
        <v>26</v>
      </c>
      <c r="B44" s="103" t="s">
        <v>95</v>
      </c>
      <c r="C44" s="96"/>
      <c r="D44" s="104"/>
      <c r="E44" s="296"/>
      <c r="F44" s="299"/>
      <c r="G44" s="302"/>
      <c r="H44" s="299"/>
      <c r="I44" s="72"/>
      <c r="J44" s="44"/>
      <c r="K44" s="72"/>
      <c r="L44" s="44"/>
      <c r="M44" s="72"/>
      <c r="N44" s="44"/>
      <c r="O44" s="42"/>
    </row>
    <row r="45" spans="1:15" ht="12" customHeight="1">
      <c r="A45" s="294"/>
      <c r="B45" s="101" t="s">
        <v>96</v>
      </c>
      <c r="C45" s="95"/>
      <c r="D45" s="102"/>
      <c r="E45" s="297"/>
      <c r="F45" s="300"/>
      <c r="G45" s="303"/>
      <c r="H45" s="300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306"/>
      <c r="B46" s="99" t="s">
        <v>108</v>
      </c>
      <c r="C46" s="106"/>
      <c r="D46" s="100"/>
      <c r="E46" s="307"/>
      <c r="F46" s="305"/>
      <c r="G46" s="308"/>
      <c r="H46" s="305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H38:H40"/>
    <mergeCell ref="A38:A40"/>
    <mergeCell ref="E38:E40"/>
    <mergeCell ref="F38:F40"/>
    <mergeCell ref="G38:G40"/>
    <mergeCell ref="E23:E25"/>
    <mergeCell ref="F23:F25"/>
    <mergeCell ref="G23:G25"/>
    <mergeCell ref="H26:H28"/>
    <mergeCell ref="A26:A28"/>
    <mergeCell ref="E26:E28"/>
    <mergeCell ref="F26:F28"/>
    <mergeCell ref="G26:G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E35:E37"/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  <mergeCell ref="H41:H43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29" sqref="E29:E31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5" t="s">
        <v>29</v>
      </c>
      <c r="J1" s="355"/>
      <c r="K1" s="355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55" t="s">
        <v>2</v>
      </c>
      <c r="J2" s="355"/>
      <c r="K2" s="355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5" t="s">
        <v>3</v>
      </c>
      <c r="J3" s="355"/>
      <c r="K3" s="355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56" t="s">
        <v>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/>
      <c r="O6" s="56"/>
    </row>
    <row r="7" spans="1:15" ht="13.5" thickBo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1"/>
      <c r="O7" s="56"/>
    </row>
    <row r="8" spans="1:15" ht="14.25" thickBot="1" thickTop="1">
      <c r="A8" s="350" t="s">
        <v>6</v>
      </c>
      <c r="B8" s="363" t="s">
        <v>7</v>
      </c>
      <c r="C8" s="364"/>
      <c r="D8" s="365"/>
      <c r="E8" s="363" t="s">
        <v>11</v>
      </c>
      <c r="F8" s="365"/>
      <c r="G8" s="370" t="s">
        <v>15</v>
      </c>
      <c r="H8" s="371"/>
      <c r="I8" s="371"/>
      <c r="J8" s="371"/>
      <c r="K8" s="371"/>
      <c r="L8" s="371"/>
      <c r="M8" s="371"/>
      <c r="N8" s="338"/>
      <c r="O8" s="56"/>
    </row>
    <row r="9" spans="1:15" ht="13.5" thickTop="1">
      <c r="A9" s="341"/>
      <c r="B9" s="366" t="s">
        <v>8</v>
      </c>
      <c r="C9" s="367"/>
      <c r="D9" s="352" t="s">
        <v>9</v>
      </c>
      <c r="E9" s="351" t="s">
        <v>68</v>
      </c>
      <c r="F9" s="352" t="s">
        <v>9</v>
      </c>
      <c r="G9" s="353" t="s">
        <v>27</v>
      </c>
      <c r="H9" s="354"/>
      <c r="I9" s="353" t="s">
        <v>28</v>
      </c>
      <c r="J9" s="354"/>
      <c r="K9" s="353" t="s">
        <v>13</v>
      </c>
      <c r="L9" s="354"/>
      <c r="M9" s="353" t="s">
        <v>14</v>
      </c>
      <c r="N9" s="354"/>
      <c r="O9" s="56"/>
    </row>
    <row r="10" spans="1:15" ht="13.5" thickBot="1">
      <c r="A10" s="362"/>
      <c r="B10" s="368"/>
      <c r="C10" s="369"/>
      <c r="D10" s="372"/>
      <c r="E10" s="373"/>
      <c r="F10" s="372"/>
      <c r="G10" s="18" t="s">
        <v>116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50" t="s">
        <v>16</v>
      </c>
      <c r="B11" s="61" t="s">
        <v>95</v>
      </c>
      <c r="C11" s="225">
        <v>1770</v>
      </c>
      <c r="D11" s="62">
        <f>6.04+2.971+0.093</f>
        <v>9.104</v>
      </c>
      <c r="E11" s="351">
        <v>247</v>
      </c>
      <c r="F11" s="352">
        <v>28.34</v>
      </c>
      <c r="G11" s="349">
        <f>255*84</f>
        <v>21420</v>
      </c>
      <c r="H11" s="348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41"/>
      <c r="B12" s="65" t="s">
        <v>96</v>
      </c>
      <c r="C12" s="107">
        <v>300</v>
      </c>
      <c r="D12" s="66">
        <f>4.03+0.743+0.093</f>
        <v>4.8660000000000005</v>
      </c>
      <c r="E12" s="343"/>
      <c r="F12" s="339"/>
      <c r="G12" s="345"/>
      <c r="H12" s="347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41"/>
      <c r="B13" s="65" t="s">
        <v>114</v>
      </c>
      <c r="C13" s="107">
        <v>17.25</v>
      </c>
      <c r="D13" s="66">
        <v>45.412</v>
      </c>
      <c r="E13" s="343"/>
      <c r="F13" s="339"/>
      <c r="G13" s="345"/>
      <c r="H13" s="347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41" t="s">
        <v>17</v>
      </c>
      <c r="B14" s="65" t="s">
        <v>95</v>
      </c>
      <c r="C14" s="226">
        <v>1950</v>
      </c>
      <c r="D14" s="62">
        <f>6.04+2.971+0.093</f>
        <v>9.104</v>
      </c>
      <c r="E14" s="342">
        <v>231</v>
      </c>
      <c r="F14" s="338">
        <v>28.34</v>
      </c>
      <c r="G14" s="344">
        <f>255*84</f>
        <v>21420</v>
      </c>
      <c r="H14" s="346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41"/>
      <c r="B15" s="65" t="s">
        <v>96</v>
      </c>
      <c r="C15" s="107">
        <v>300</v>
      </c>
      <c r="D15" s="66">
        <f>4.03+0.743+0.093</f>
        <v>4.8660000000000005</v>
      </c>
      <c r="E15" s="343"/>
      <c r="F15" s="339"/>
      <c r="G15" s="345"/>
      <c r="H15" s="347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41"/>
      <c r="B16" s="65" t="s">
        <v>114</v>
      </c>
      <c r="C16" s="107">
        <v>17.25</v>
      </c>
      <c r="D16" s="66">
        <v>45.412</v>
      </c>
      <c r="E16" s="343"/>
      <c r="F16" s="339"/>
      <c r="G16" s="345"/>
      <c r="H16" s="347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41" t="s">
        <v>18</v>
      </c>
      <c r="B17" s="69" t="s">
        <v>95</v>
      </c>
      <c r="C17" s="227">
        <v>2100</v>
      </c>
      <c r="D17" s="62">
        <f>6.04+2.971+0.093</f>
        <v>9.104</v>
      </c>
      <c r="E17" s="342">
        <v>227</v>
      </c>
      <c r="F17" s="338">
        <v>28.34</v>
      </c>
      <c r="G17" s="344">
        <f>255*84</f>
        <v>21420</v>
      </c>
      <c r="H17" s="346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41"/>
      <c r="B18" s="65" t="s">
        <v>96</v>
      </c>
      <c r="C18" s="107">
        <v>330</v>
      </c>
      <c r="D18" s="66">
        <f>4.03+0.743+0.093</f>
        <v>4.8660000000000005</v>
      </c>
      <c r="E18" s="343"/>
      <c r="F18" s="339"/>
      <c r="G18" s="345"/>
      <c r="H18" s="347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41"/>
      <c r="B19" s="65" t="s">
        <v>95</v>
      </c>
      <c r="C19" s="107">
        <v>17.25</v>
      </c>
      <c r="D19" s="66">
        <v>45.412</v>
      </c>
      <c r="E19" s="343"/>
      <c r="F19" s="339"/>
      <c r="G19" s="345"/>
      <c r="H19" s="347"/>
      <c r="I19" s="65"/>
      <c r="J19" s="66"/>
      <c r="K19" s="65"/>
      <c r="L19" s="66"/>
      <c r="M19" s="65"/>
      <c r="N19" s="66"/>
      <c r="O19" s="56"/>
    </row>
    <row r="20" spans="1:15" ht="13.5" thickTop="1">
      <c r="A20" s="340" t="s">
        <v>19</v>
      </c>
      <c r="B20" s="69" t="s">
        <v>95</v>
      </c>
      <c r="C20" s="227">
        <v>1590</v>
      </c>
      <c r="D20" s="238">
        <f>(6.04+3.138+0.093)*1.075</f>
        <v>9.966325000000001</v>
      </c>
      <c r="E20" s="342">
        <v>201</v>
      </c>
      <c r="F20" s="338">
        <v>28.34</v>
      </c>
      <c r="G20" s="344">
        <f>255*84</f>
        <v>21420</v>
      </c>
      <c r="H20" s="346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341"/>
      <c r="B21" s="65" t="s">
        <v>96</v>
      </c>
      <c r="C21" s="107">
        <v>240</v>
      </c>
      <c r="D21" s="239">
        <f>(4.03+0.784+0.093)*1.075</f>
        <v>5.275024999999999</v>
      </c>
      <c r="E21" s="343"/>
      <c r="F21" s="339"/>
      <c r="G21" s="345"/>
      <c r="H21" s="347"/>
      <c r="I21" s="65"/>
      <c r="J21" s="66"/>
      <c r="K21" s="65"/>
      <c r="L21" s="66"/>
      <c r="M21" s="65"/>
      <c r="N21" s="66"/>
      <c r="O21" s="56"/>
    </row>
    <row r="22" spans="1:15" ht="13.5" thickBot="1">
      <c r="A22" s="341"/>
      <c r="B22" s="65" t="s">
        <v>95</v>
      </c>
      <c r="C22" s="107">
        <v>17.25</v>
      </c>
      <c r="D22" s="239">
        <f>46.514*1.075</f>
        <v>50.00255</v>
      </c>
      <c r="E22" s="343"/>
      <c r="F22" s="339"/>
      <c r="G22" s="345"/>
      <c r="H22" s="347"/>
      <c r="I22" s="65"/>
      <c r="J22" s="66"/>
      <c r="K22" s="65"/>
      <c r="L22" s="66"/>
      <c r="M22" s="65"/>
      <c r="N22" s="66"/>
      <c r="O22" s="56"/>
    </row>
    <row r="23" spans="1:15" ht="13.5" thickTop="1">
      <c r="A23" s="340" t="s">
        <v>20</v>
      </c>
      <c r="B23" s="69" t="s">
        <v>95</v>
      </c>
      <c r="C23" s="108"/>
      <c r="D23" s="62"/>
      <c r="E23" s="342"/>
      <c r="F23" s="338"/>
      <c r="G23" s="344"/>
      <c r="H23" s="338"/>
      <c r="I23" s="69"/>
      <c r="J23" s="60"/>
      <c r="K23" s="69"/>
      <c r="L23" s="60"/>
      <c r="M23" s="69"/>
      <c r="N23" s="60"/>
      <c r="O23" s="56"/>
    </row>
    <row r="24" spans="1:15" ht="12.75">
      <c r="A24" s="341"/>
      <c r="B24" s="65" t="s">
        <v>96</v>
      </c>
      <c r="C24" s="107"/>
      <c r="D24" s="66"/>
      <c r="E24" s="343"/>
      <c r="F24" s="339"/>
      <c r="G24" s="345"/>
      <c r="H24" s="339"/>
      <c r="I24" s="65"/>
      <c r="J24" s="66"/>
      <c r="K24" s="65"/>
      <c r="L24" s="66"/>
      <c r="M24" s="65"/>
      <c r="N24" s="66"/>
      <c r="O24" s="56"/>
    </row>
    <row r="25" spans="1:15" ht="13.5" thickBot="1">
      <c r="A25" s="341"/>
      <c r="B25" s="65" t="s">
        <v>95</v>
      </c>
      <c r="C25" s="107"/>
      <c r="D25" s="66"/>
      <c r="E25" s="343"/>
      <c r="F25" s="339"/>
      <c r="G25" s="345"/>
      <c r="H25" s="339"/>
      <c r="I25" s="65"/>
      <c r="J25" s="66"/>
      <c r="K25" s="65"/>
      <c r="L25" s="66"/>
      <c r="M25" s="65"/>
      <c r="N25" s="66"/>
      <c r="O25" s="56"/>
    </row>
    <row r="26" spans="1:15" ht="13.5" thickTop="1">
      <c r="A26" s="340" t="s">
        <v>69</v>
      </c>
      <c r="B26" s="69" t="s">
        <v>95</v>
      </c>
      <c r="C26" s="108"/>
      <c r="D26" s="62"/>
      <c r="E26" s="342"/>
      <c r="F26" s="338"/>
      <c r="G26" s="344"/>
      <c r="H26" s="338"/>
      <c r="I26" s="69"/>
      <c r="J26" s="60"/>
      <c r="K26" s="69"/>
      <c r="L26" s="60"/>
      <c r="M26" s="69"/>
      <c r="N26" s="60"/>
      <c r="O26" s="56"/>
    </row>
    <row r="27" spans="1:15" ht="12.75">
      <c r="A27" s="341"/>
      <c r="B27" s="65" t="s">
        <v>96</v>
      </c>
      <c r="C27" s="107"/>
      <c r="D27" s="66"/>
      <c r="E27" s="343"/>
      <c r="F27" s="339"/>
      <c r="G27" s="345"/>
      <c r="H27" s="339"/>
      <c r="I27" s="65"/>
      <c r="J27" s="66"/>
      <c r="K27" s="65"/>
      <c r="L27" s="66"/>
      <c r="M27" s="65"/>
      <c r="N27" s="66"/>
      <c r="O27" s="56"/>
    </row>
    <row r="28" spans="1:15" ht="13.5" thickBot="1">
      <c r="A28" s="341"/>
      <c r="B28" s="65" t="s">
        <v>95</v>
      </c>
      <c r="C28" s="107"/>
      <c r="D28" s="66"/>
      <c r="E28" s="343"/>
      <c r="F28" s="339"/>
      <c r="G28" s="345"/>
      <c r="H28" s="339"/>
      <c r="I28" s="65"/>
      <c r="J28" s="66"/>
      <c r="K28" s="65"/>
      <c r="L28" s="66"/>
      <c r="M28" s="65"/>
      <c r="N28" s="66"/>
      <c r="O28" s="56"/>
    </row>
    <row r="29" spans="1:15" ht="13.5" thickTop="1">
      <c r="A29" s="340" t="s">
        <v>70</v>
      </c>
      <c r="B29" s="69" t="s">
        <v>95</v>
      </c>
      <c r="C29" s="108"/>
      <c r="D29" s="62"/>
      <c r="E29" s="342"/>
      <c r="F29" s="338"/>
      <c r="G29" s="344"/>
      <c r="H29" s="338"/>
      <c r="I29" s="69"/>
      <c r="J29" s="60"/>
      <c r="K29" s="69"/>
      <c r="L29" s="60"/>
      <c r="M29" s="69"/>
      <c r="N29" s="60"/>
      <c r="O29" s="56"/>
    </row>
    <row r="30" spans="1:15" ht="12.75">
      <c r="A30" s="341"/>
      <c r="B30" s="65" t="s">
        <v>96</v>
      </c>
      <c r="C30" s="107"/>
      <c r="D30" s="66"/>
      <c r="E30" s="343"/>
      <c r="F30" s="339"/>
      <c r="G30" s="345"/>
      <c r="H30" s="339"/>
      <c r="I30" s="65"/>
      <c r="J30" s="66"/>
      <c r="K30" s="65"/>
      <c r="L30" s="66"/>
      <c r="M30" s="65"/>
      <c r="N30" s="66"/>
      <c r="O30" s="56"/>
    </row>
    <row r="31" spans="1:15" ht="12.75">
      <c r="A31" s="341"/>
      <c r="B31" s="65" t="s">
        <v>95</v>
      </c>
      <c r="C31" s="107"/>
      <c r="D31" s="66"/>
      <c r="E31" s="343"/>
      <c r="F31" s="339"/>
      <c r="G31" s="345"/>
      <c r="H31" s="339"/>
      <c r="I31" s="65"/>
      <c r="J31" s="66"/>
      <c r="K31" s="65"/>
      <c r="L31" s="66"/>
      <c r="M31" s="65"/>
      <c r="N31" s="66"/>
      <c r="O31" s="56"/>
    </row>
    <row r="32" spans="1:15" ht="12.75">
      <c r="A32" s="340" t="s">
        <v>22</v>
      </c>
      <c r="B32" s="69" t="s">
        <v>95</v>
      </c>
      <c r="C32" s="108"/>
      <c r="D32" s="60"/>
      <c r="E32" s="342"/>
      <c r="F32" s="338"/>
      <c r="G32" s="344"/>
      <c r="H32" s="338"/>
      <c r="I32" s="67"/>
      <c r="J32" s="68"/>
      <c r="K32" s="67"/>
      <c r="L32" s="68"/>
      <c r="M32" s="67"/>
      <c r="N32" s="68"/>
      <c r="O32" s="56"/>
    </row>
    <row r="33" spans="1:15" ht="12.75">
      <c r="A33" s="341"/>
      <c r="B33" s="65" t="s">
        <v>96</v>
      </c>
      <c r="C33" s="107"/>
      <c r="D33" s="66"/>
      <c r="E33" s="343"/>
      <c r="F33" s="339"/>
      <c r="G33" s="345"/>
      <c r="H33" s="339"/>
      <c r="I33" s="67"/>
      <c r="J33" s="68"/>
      <c r="K33" s="67"/>
      <c r="L33" s="68"/>
      <c r="M33" s="67"/>
      <c r="N33" s="68"/>
      <c r="O33" s="56"/>
    </row>
    <row r="34" spans="1:15" ht="12.75">
      <c r="A34" s="341"/>
      <c r="B34" s="65" t="s">
        <v>95</v>
      </c>
      <c r="C34" s="107"/>
      <c r="D34" s="66"/>
      <c r="E34" s="343"/>
      <c r="F34" s="339"/>
      <c r="G34" s="345"/>
      <c r="H34" s="339"/>
      <c r="I34" s="67"/>
      <c r="J34" s="68"/>
      <c r="K34" s="67"/>
      <c r="L34" s="68"/>
      <c r="M34" s="67"/>
      <c r="N34" s="68"/>
      <c r="O34" s="56"/>
    </row>
    <row r="35" spans="1:15" ht="12.75">
      <c r="A35" s="340" t="s">
        <v>23</v>
      </c>
      <c r="B35" s="69" t="s">
        <v>95</v>
      </c>
      <c r="C35" s="108"/>
      <c r="D35" s="60"/>
      <c r="E35" s="342"/>
      <c r="F35" s="338"/>
      <c r="G35" s="344"/>
      <c r="H35" s="338"/>
      <c r="I35" s="70"/>
      <c r="J35" s="71"/>
      <c r="K35" s="70"/>
      <c r="L35" s="71"/>
      <c r="M35" s="70"/>
      <c r="N35" s="71"/>
      <c r="O35" s="56"/>
    </row>
    <row r="36" spans="1:15" ht="12.75">
      <c r="A36" s="341"/>
      <c r="B36" s="65" t="s">
        <v>96</v>
      </c>
      <c r="C36" s="107"/>
      <c r="D36" s="66"/>
      <c r="E36" s="343"/>
      <c r="F36" s="339"/>
      <c r="G36" s="345"/>
      <c r="H36" s="339"/>
      <c r="I36" s="70"/>
      <c r="J36" s="71"/>
      <c r="K36" s="70"/>
      <c r="L36" s="71"/>
      <c r="M36" s="70"/>
      <c r="N36" s="71"/>
      <c r="O36" s="56"/>
    </row>
    <row r="37" spans="1:15" ht="12.75">
      <c r="A37" s="341"/>
      <c r="B37" s="65" t="s">
        <v>95</v>
      </c>
      <c r="C37" s="107"/>
      <c r="D37" s="66"/>
      <c r="E37" s="343"/>
      <c r="F37" s="339"/>
      <c r="G37" s="345"/>
      <c r="H37" s="339"/>
      <c r="I37" s="70"/>
      <c r="J37" s="71"/>
      <c r="K37" s="70"/>
      <c r="L37" s="71"/>
      <c r="M37" s="70"/>
      <c r="N37" s="71"/>
      <c r="O37" s="56"/>
    </row>
    <row r="38" spans="1:15" ht="12.75">
      <c r="A38" s="340" t="s">
        <v>24</v>
      </c>
      <c r="B38" s="69" t="s">
        <v>95</v>
      </c>
      <c r="C38" s="108"/>
      <c r="D38" s="60"/>
      <c r="E38" s="342"/>
      <c r="F38" s="338"/>
      <c r="G38" s="344"/>
      <c r="H38" s="338"/>
      <c r="I38" s="70"/>
      <c r="J38" s="71"/>
      <c r="K38" s="70"/>
      <c r="L38" s="71"/>
      <c r="M38" s="70"/>
      <c r="N38" s="71"/>
      <c r="O38" s="56"/>
    </row>
    <row r="39" spans="1:15" ht="12.75">
      <c r="A39" s="341"/>
      <c r="B39" s="65" t="s">
        <v>96</v>
      </c>
      <c r="C39" s="107"/>
      <c r="D39" s="66"/>
      <c r="E39" s="343"/>
      <c r="F39" s="339"/>
      <c r="G39" s="345"/>
      <c r="H39" s="339"/>
      <c r="I39" s="70"/>
      <c r="J39" s="71"/>
      <c r="K39" s="70"/>
      <c r="L39" s="71"/>
      <c r="M39" s="70"/>
      <c r="N39" s="71"/>
      <c r="O39" s="56"/>
    </row>
    <row r="40" spans="1:15" ht="12.75">
      <c r="A40" s="341"/>
      <c r="B40" s="65" t="s">
        <v>95</v>
      </c>
      <c r="C40" s="107"/>
      <c r="D40" s="66"/>
      <c r="E40" s="343"/>
      <c r="F40" s="339"/>
      <c r="G40" s="345"/>
      <c r="H40" s="339"/>
      <c r="I40" s="70"/>
      <c r="J40" s="71"/>
      <c r="K40" s="70"/>
      <c r="L40" s="71"/>
      <c r="M40" s="70"/>
      <c r="N40" s="71"/>
      <c r="O40" s="56"/>
    </row>
    <row r="41" spans="1:15" ht="12.75">
      <c r="A41" s="340" t="s">
        <v>25</v>
      </c>
      <c r="B41" s="69" t="s">
        <v>95</v>
      </c>
      <c r="C41" s="108"/>
      <c r="D41" s="60"/>
      <c r="E41" s="342"/>
      <c r="F41" s="338"/>
      <c r="G41" s="344"/>
      <c r="H41" s="338"/>
      <c r="I41" s="70"/>
      <c r="J41" s="71"/>
      <c r="K41" s="70"/>
      <c r="L41" s="71"/>
      <c r="M41" s="70"/>
      <c r="N41" s="71"/>
      <c r="O41" s="56"/>
    </row>
    <row r="42" spans="1:15" ht="12.75">
      <c r="A42" s="341"/>
      <c r="B42" s="65" t="s">
        <v>96</v>
      </c>
      <c r="C42" s="107"/>
      <c r="D42" s="66"/>
      <c r="E42" s="343"/>
      <c r="F42" s="339"/>
      <c r="G42" s="345"/>
      <c r="H42" s="339"/>
      <c r="I42" s="70"/>
      <c r="J42" s="71"/>
      <c r="K42" s="70"/>
      <c r="L42" s="71"/>
      <c r="M42" s="70"/>
      <c r="N42" s="71"/>
      <c r="O42" s="56"/>
    </row>
    <row r="43" spans="1:15" ht="13.5" thickBot="1">
      <c r="A43" s="341"/>
      <c r="B43" s="65" t="s">
        <v>95</v>
      </c>
      <c r="C43" s="107"/>
      <c r="D43" s="66"/>
      <c r="E43" s="343"/>
      <c r="F43" s="339"/>
      <c r="G43" s="345"/>
      <c r="H43" s="339"/>
      <c r="I43" s="69"/>
      <c r="J43" s="60"/>
      <c r="K43" s="69"/>
      <c r="L43" s="60"/>
      <c r="M43" s="69"/>
      <c r="N43" s="60"/>
      <c r="O43" s="56"/>
    </row>
    <row r="44" spans="1:15" ht="12.75">
      <c r="A44" s="335" t="s">
        <v>26</v>
      </c>
      <c r="B44" s="183" t="s">
        <v>95</v>
      </c>
      <c r="C44" s="191"/>
      <c r="D44" s="80"/>
      <c r="E44" s="336"/>
      <c r="F44" s="334"/>
      <c r="G44" s="337"/>
      <c r="H44" s="334"/>
      <c r="I44" s="190"/>
      <c r="J44" s="190"/>
      <c r="K44" s="190"/>
      <c r="L44" s="190"/>
      <c r="M44" s="190"/>
      <c r="N44" s="190"/>
      <c r="O44" s="56"/>
    </row>
    <row r="45" spans="1:15" ht="12.75">
      <c r="A45" s="335"/>
      <c r="B45" s="173" t="s">
        <v>96</v>
      </c>
      <c r="C45" s="107"/>
      <c r="D45" s="81"/>
      <c r="E45" s="336"/>
      <c r="F45" s="334"/>
      <c r="G45" s="337"/>
      <c r="H45" s="334"/>
      <c r="I45" s="190"/>
      <c r="J45" s="190"/>
      <c r="K45" s="190"/>
      <c r="L45" s="190"/>
      <c r="M45" s="190"/>
      <c r="N45" s="190"/>
      <c r="O45" s="56"/>
    </row>
    <row r="46" spans="1:15" ht="13.5" thickBot="1">
      <c r="A46" s="335"/>
      <c r="B46" s="185" t="s">
        <v>95</v>
      </c>
      <c r="C46" s="194"/>
      <c r="D46" s="196"/>
      <c r="E46" s="336"/>
      <c r="F46" s="334"/>
      <c r="G46" s="337"/>
      <c r="H46" s="334"/>
      <c r="I46" s="190"/>
      <c r="J46" s="190"/>
      <c r="K46" s="190"/>
      <c r="L46" s="190"/>
      <c r="M46" s="190"/>
      <c r="N46" s="190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271" t="s">
        <v>32</v>
      </c>
      <c r="B48" s="271"/>
      <c r="C48" s="271"/>
      <c r="D48" s="27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sheetProtection/>
  <mergeCells count="79">
    <mergeCell ref="H38:H40"/>
    <mergeCell ref="A38:A40"/>
    <mergeCell ref="E38:E40"/>
    <mergeCell ref="F38:F40"/>
    <mergeCell ref="G38:G40"/>
    <mergeCell ref="H26:H28"/>
    <mergeCell ref="A26:A28"/>
    <mergeCell ref="E26:E28"/>
    <mergeCell ref="F26:F28"/>
    <mergeCell ref="G26:G28"/>
    <mergeCell ref="A35:A37"/>
    <mergeCell ref="F35:F37"/>
    <mergeCell ref="G35:G37"/>
    <mergeCell ref="H35:H37"/>
    <mergeCell ref="E35:E37"/>
    <mergeCell ref="A20:A22"/>
    <mergeCell ref="E20:E22"/>
    <mergeCell ref="F20:F22"/>
    <mergeCell ref="G20:G22"/>
    <mergeCell ref="G23:G25"/>
    <mergeCell ref="H23:H25"/>
    <mergeCell ref="A23:A25"/>
    <mergeCell ref="E23:E25"/>
    <mergeCell ref="F23:F25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14:A16"/>
    <mergeCell ref="E11:E13"/>
    <mergeCell ref="F11:F13"/>
    <mergeCell ref="F14:F16"/>
    <mergeCell ref="E14:E16"/>
    <mergeCell ref="K9:L9"/>
    <mergeCell ref="H17:H19"/>
    <mergeCell ref="A17:A19"/>
    <mergeCell ref="E17:E19"/>
    <mergeCell ref="F17:F19"/>
    <mergeCell ref="G17:G19"/>
    <mergeCell ref="H11:H13"/>
    <mergeCell ref="H14:H16"/>
    <mergeCell ref="G11:G13"/>
    <mergeCell ref="G14:G16"/>
    <mergeCell ref="A11:A13"/>
    <mergeCell ref="A32:A34"/>
    <mergeCell ref="G32:G34"/>
    <mergeCell ref="H32:H34"/>
    <mergeCell ref="E32:E34"/>
    <mergeCell ref="F32:F34"/>
    <mergeCell ref="G29:G31"/>
    <mergeCell ref="H29:H31"/>
    <mergeCell ref="A29:A31"/>
    <mergeCell ref="E29:E31"/>
    <mergeCell ref="F29:F31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  <mergeCell ref="G41:G43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5" t="s">
        <v>29</v>
      </c>
      <c r="J1" s="355"/>
      <c r="K1" s="355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55" t="s">
        <v>2</v>
      </c>
      <c r="J2" s="355"/>
      <c r="K2" s="355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5" t="s">
        <v>3</v>
      </c>
      <c r="J3" s="355"/>
      <c r="K3" s="355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56" t="s">
        <v>5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8"/>
      <c r="O6" s="56"/>
    </row>
    <row r="7" spans="1:15" ht="12.75" customHeight="1" thickBot="1">
      <c r="A7" s="359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1"/>
      <c r="O7" s="56"/>
    </row>
    <row r="8" spans="1:15" ht="15" customHeight="1" thickBot="1" thickTop="1">
      <c r="A8" s="350" t="s">
        <v>6</v>
      </c>
      <c r="B8" s="363" t="s">
        <v>7</v>
      </c>
      <c r="C8" s="364"/>
      <c r="D8" s="365"/>
      <c r="E8" s="363" t="s">
        <v>11</v>
      </c>
      <c r="F8" s="365"/>
      <c r="G8" s="370" t="s">
        <v>15</v>
      </c>
      <c r="H8" s="371"/>
      <c r="I8" s="371"/>
      <c r="J8" s="371"/>
      <c r="K8" s="371"/>
      <c r="L8" s="371"/>
      <c r="M8" s="371"/>
      <c r="N8" s="338"/>
      <c r="O8" s="56"/>
    </row>
    <row r="9" spans="1:15" ht="12.75" customHeight="1" thickTop="1">
      <c r="A9" s="341"/>
      <c r="B9" s="366" t="s">
        <v>8</v>
      </c>
      <c r="C9" s="367"/>
      <c r="D9" s="352" t="s">
        <v>9</v>
      </c>
      <c r="E9" s="351" t="s">
        <v>68</v>
      </c>
      <c r="F9" s="352" t="s">
        <v>9</v>
      </c>
      <c r="G9" s="353" t="s">
        <v>27</v>
      </c>
      <c r="H9" s="354"/>
      <c r="I9" s="353" t="s">
        <v>28</v>
      </c>
      <c r="J9" s="354"/>
      <c r="K9" s="353" t="s">
        <v>13</v>
      </c>
      <c r="L9" s="354"/>
      <c r="M9" s="353" t="s">
        <v>14</v>
      </c>
      <c r="N9" s="354"/>
      <c r="O9" s="56"/>
    </row>
    <row r="10" spans="1:15" ht="12.75" customHeight="1" thickBot="1">
      <c r="A10" s="362"/>
      <c r="B10" s="368"/>
      <c r="C10" s="369"/>
      <c r="D10" s="372"/>
      <c r="E10" s="373"/>
      <c r="F10" s="372"/>
      <c r="G10" s="18" t="s">
        <v>116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8" t="s">
        <v>16</v>
      </c>
      <c r="B11" s="61" t="s">
        <v>95</v>
      </c>
      <c r="C11" s="228">
        <v>0</v>
      </c>
      <c r="D11" s="244">
        <f>6.04+0.743+0.093</f>
        <v>6.876</v>
      </c>
      <c r="E11" s="351">
        <f>183+13</f>
        <v>196</v>
      </c>
      <c r="F11" s="352">
        <v>28.34</v>
      </c>
      <c r="G11" s="349">
        <f>218*84</f>
        <v>18312</v>
      </c>
      <c r="H11" s="348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7"/>
      <c r="B12" s="65" t="s">
        <v>96</v>
      </c>
      <c r="C12" s="231">
        <v>4590</v>
      </c>
      <c r="D12" s="245">
        <f>4.03+0.743+0.093</f>
        <v>4.8660000000000005</v>
      </c>
      <c r="E12" s="343"/>
      <c r="F12" s="339"/>
      <c r="G12" s="345"/>
      <c r="H12" s="347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7"/>
      <c r="B13" s="65" t="s">
        <v>114</v>
      </c>
      <c r="C13" s="229">
        <v>17.25</v>
      </c>
      <c r="D13" s="245">
        <v>45.412</v>
      </c>
      <c r="E13" s="343"/>
      <c r="F13" s="339"/>
      <c r="G13" s="345"/>
      <c r="H13" s="347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7" t="s">
        <v>17</v>
      </c>
      <c r="B14" s="65" t="s">
        <v>95</v>
      </c>
      <c r="C14" s="230">
        <v>0</v>
      </c>
      <c r="D14" s="244">
        <f>6.04+0.743+0.093</f>
        <v>6.876</v>
      </c>
      <c r="E14" s="342">
        <f>209+11</f>
        <v>220</v>
      </c>
      <c r="F14" s="338">
        <v>28.34</v>
      </c>
      <c r="G14" s="344">
        <f>218*84</f>
        <v>18312</v>
      </c>
      <c r="H14" s="346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87"/>
      <c r="B15" s="65" t="s">
        <v>96</v>
      </c>
      <c r="C15" s="231">
        <v>5580</v>
      </c>
      <c r="D15" s="245">
        <f>4.03+0.743+0.093</f>
        <v>4.8660000000000005</v>
      </c>
      <c r="E15" s="343"/>
      <c r="F15" s="339"/>
      <c r="G15" s="345"/>
      <c r="H15" s="347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7"/>
      <c r="B16" s="65" t="s">
        <v>95</v>
      </c>
      <c r="C16" s="229">
        <v>17.25</v>
      </c>
      <c r="D16" s="245">
        <v>45.412</v>
      </c>
      <c r="E16" s="343"/>
      <c r="F16" s="339"/>
      <c r="G16" s="345"/>
      <c r="H16" s="347"/>
      <c r="I16" s="65"/>
      <c r="J16" s="66"/>
      <c r="K16" s="65"/>
      <c r="L16" s="66"/>
      <c r="M16" s="65"/>
      <c r="N16" s="66"/>
      <c r="O16" s="56"/>
    </row>
    <row r="17" spans="1:15" ht="13.5" thickTop="1">
      <c r="A17" s="387" t="s">
        <v>18</v>
      </c>
      <c r="B17" s="69" t="s">
        <v>95</v>
      </c>
      <c r="C17" s="230">
        <v>0</v>
      </c>
      <c r="D17" s="244">
        <f>6.04+0.743+0.093</f>
        <v>6.876</v>
      </c>
      <c r="E17" s="342">
        <f>169+19</f>
        <v>188</v>
      </c>
      <c r="F17" s="338">
        <v>28.34</v>
      </c>
      <c r="G17" s="344">
        <f>218*84</f>
        <v>18312</v>
      </c>
      <c r="H17" s="346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387"/>
      <c r="B18" s="65" t="s">
        <v>96</v>
      </c>
      <c r="C18" s="231">
        <v>5430</v>
      </c>
      <c r="D18" s="245">
        <f>4.03+0.743+0.093</f>
        <v>4.8660000000000005</v>
      </c>
      <c r="E18" s="343"/>
      <c r="F18" s="339"/>
      <c r="G18" s="345"/>
      <c r="H18" s="347"/>
      <c r="I18" s="65"/>
      <c r="J18" s="66"/>
      <c r="K18" s="65"/>
      <c r="L18" s="66"/>
      <c r="M18" s="65"/>
      <c r="N18" s="66"/>
      <c r="O18" s="56"/>
    </row>
    <row r="19" spans="1:15" ht="13.5" thickBot="1">
      <c r="A19" s="387"/>
      <c r="B19" s="65" t="s">
        <v>95</v>
      </c>
      <c r="C19" s="229">
        <v>17.25</v>
      </c>
      <c r="D19" s="245">
        <v>45.412</v>
      </c>
      <c r="E19" s="343"/>
      <c r="F19" s="339"/>
      <c r="G19" s="345"/>
      <c r="H19" s="347"/>
      <c r="I19" s="65"/>
      <c r="J19" s="66"/>
      <c r="K19" s="65"/>
      <c r="L19" s="66"/>
      <c r="M19" s="65"/>
      <c r="N19" s="66"/>
      <c r="O19" s="56"/>
    </row>
    <row r="20" spans="1:15" ht="13.5" thickTop="1">
      <c r="A20" s="387" t="s">
        <v>19</v>
      </c>
      <c r="B20" s="69" t="s">
        <v>95</v>
      </c>
      <c r="C20" s="108">
        <v>0</v>
      </c>
      <c r="D20" s="244">
        <f>(6.04+3.138+0.093)*1.075</f>
        <v>9.966325000000001</v>
      </c>
      <c r="E20" s="342">
        <f>107+14</f>
        <v>121</v>
      </c>
      <c r="F20" s="338">
        <v>28.34</v>
      </c>
      <c r="G20" s="344">
        <f>218*84</f>
        <v>18312</v>
      </c>
      <c r="H20" s="346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387"/>
      <c r="B21" s="65" t="s">
        <v>96</v>
      </c>
      <c r="C21" s="231">
        <v>4560</v>
      </c>
      <c r="D21" s="245">
        <f>(4.03+0.784+0.093)*1.075</f>
        <v>5.275024999999999</v>
      </c>
      <c r="E21" s="343"/>
      <c r="F21" s="339"/>
      <c r="G21" s="345"/>
      <c r="H21" s="347"/>
      <c r="I21" s="65"/>
      <c r="J21" s="66"/>
      <c r="K21" s="65"/>
      <c r="L21" s="66"/>
      <c r="M21" s="65"/>
      <c r="N21" s="66"/>
      <c r="O21" s="56"/>
    </row>
    <row r="22" spans="1:15" ht="13.5" thickBot="1">
      <c r="A22" s="387"/>
      <c r="B22" s="65" t="s">
        <v>95</v>
      </c>
      <c r="C22" s="231">
        <v>17.25</v>
      </c>
      <c r="D22" s="245">
        <f>46.514*1.075</f>
        <v>50.00255</v>
      </c>
      <c r="E22" s="343"/>
      <c r="F22" s="339"/>
      <c r="G22" s="345"/>
      <c r="H22" s="347"/>
      <c r="I22" s="65"/>
      <c r="J22" s="66"/>
      <c r="K22" s="65"/>
      <c r="L22" s="66"/>
      <c r="M22" s="65"/>
      <c r="N22" s="66"/>
      <c r="O22" s="56"/>
    </row>
    <row r="23" spans="1:15" ht="13.5" thickTop="1">
      <c r="A23" s="340" t="s">
        <v>20</v>
      </c>
      <c r="B23" s="69" t="s">
        <v>95</v>
      </c>
      <c r="C23" s="108"/>
      <c r="D23" s="62"/>
      <c r="E23" s="342"/>
      <c r="F23" s="338"/>
      <c r="G23" s="344"/>
      <c r="H23" s="338"/>
      <c r="I23" s="69"/>
      <c r="J23" s="60"/>
      <c r="K23" s="69"/>
      <c r="L23" s="60"/>
      <c r="M23" s="69"/>
      <c r="N23" s="60"/>
      <c r="O23" s="56"/>
    </row>
    <row r="24" spans="1:15" ht="12.75">
      <c r="A24" s="341"/>
      <c r="B24" s="65" t="s">
        <v>96</v>
      </c>
      <c r="C24" s="107"/>
      <c r="D24" s="66"/>
      <c r="E24" s="343"/>
      <c r="F24" s="339"/>
      <c r="G24" s="345"/>
      <c r="H24" s="339"/>
      <c r="I24" s="65"/>
      <c r="J24" s="66"/>
      <c r="K24" s="65"/>
      <c r="L24" s="66"/>
      <c r="M24" s="65"/>
      <c r="N24" s="66"/>
      <c r="O24" s="56"/>
    </row>
    <row r="25" spans="1:15" ht="13.5" thickBot="1">
      <c r="A25" s="341"/>
      <c r="B25" s="65" t="s">
        <v>95</v>
      </c>
      <c r="C25" s="107"/>
      <c r="D25" s="66"/>
      <c r="E25" s="343"/>
      <c r="F25" s="339"/>
      <c r="G25" s="345"/>
      <c r="H25" s="339"/>
      <c r="I25" s="65"/>
      <c r="J25" s="66"/>
      <c r="K25" s="65"/>
      <c r="L25" s="66"/>
      <c r="M25" s="65"/>
      <c r="N25" s="66"/>
      <c r="O25" s="56"/>
    </row>
    <row r="26" spans="1:15" ht="13.5" thickTop="1">
      <c r="A26" s="340" t="s">
        <v>69</v>
      </c>
      <c r="B26" s="69" t="s">
        <v>95</v>
      </c>
      <c r="C26" s="108"/>
      <c r="D26" s="62"/>
      <c r="E26" s="342"/>
      <c r="F26" s="338"/>
      <c r="G26" s="344"/>
      <c r="H26" s="338"/>
      <c r="I26" s="69"/>
      <c r="J26" s="60"/>
      <c r="K26" s="69"/>
      <c r="L26" s="60"/>
      <c r="M26" s="69"/>
      <c r="N26" s="60"/>
      <c r="O26" s="56"/>
    </row>
    <row r="27" spans="1:15" ht="12.75">
      <c r="A27" s="341"/>
      <c r="B27" s="65" t="s">
        <v>96</v>
      </c>
      <c r="C27" s="107"/>
      <c r="D27" s="66"/>
      <c r="E27" s="343"/>
      <c r="F27" s="339"/>
      <c r="G27" s="345"/>
      <c r="H27" s="339"/>
      <c r="I27" s="65"/>
      <c r="J27" s="66"/>
      <c r="K27" s="65"/>
      <c r="L27" s="66"/>
      <c r="M27" s="65"/>
      <c r="N27" s="66"/>
      <c r="O27" s="56"/>
    </row>
    <row r="28" spans="1:15" ht="13.5" thickBot="1">
      <c r="A28" s="341"/>
      <c r="B28" s="65" t="s">
        <v>95</v>
      </c>
      <c r="C28" s="107"/>
      <c r="D28" s="66"/>
      <c r="E28" s="343"/>
      <c r="F28" s="339"/>
      <c r="G28" s="345"/>
      <c r="H28" s="339"/>
      <c r="I28" s="65"/>
      <c r="J28" s="66"/>
      <c r="K28" s="65"/>
      <c r="L28" s="66"/>
      <c r="M28" s="65"/>
      <c r="N28" s="66"/>
      <c r="O28" s="56"/>
    </row>
    <row r="29" spans="1:15" ht="13.5" thickTop="1">
      <c r="A29" s="340" t="s">
        <v>70</v>
      </c>
      <c r="B29" s="69" t="s">
        <v>95</v>
      </c>
      <c r="C29" s="108"/>
      <c r="D29" s="62"/>
      <c r="E29" s="342"/>
      <c r="F29" s="338"/>
      <c r="G29" s="344"/>
      <c r="H29" s="338"/>
      <c r="I29" s="69"/>
      <c r="J29" s="60"/>
      <c r="K29" s="69"/>
      <c r="L29" s="60"/>
      <c r="M29" s="69"/>
      <c r="N29" s="60"/>
      <c r="O29" s="56"/>
    </row>
    <row r="30" spans="1:15" ht="12.75">
      <c r="A30" s="341"/>
      <c r="B30" s="65" t="s">
        <v>96</v>
      </c>
      <c r="C30" s="107"/>
      <c r="D30" s="66"/>
      <c r="E30" s="343"/>
      <c r="F30" s="339"/>
      <c r="G30" s="345"/>
      <c r="H30" s="339"/>
      <c r="I30" s="65"/>
      <c r="J30" s="66"/>
      <c r="K30" s="65"/>
      <c r="L30" s="66"/>
      <c r="M30" s="65"/>
      <c r="N30" s="66"/>
      <c r="O30" s="56"/>
    </row>
    <row r="31" spans="1:15" ht="12.75">
      <c r="A31" s="341"/>
      <c r="B31" s="65" t="s">
        <v>95</v>
      </c>
      <c r="C31" s="107"/>
      <c r="D31" s="66"/>
      <c r="E31" s="343"/>
      <c r="F31" s="339"/>
      <c r="G31" s="345"/>
      <c r="H31" s="339"/>
      <c r="I31" s="65"/>
      <c r="J31" s="66"/>
      <c r="K31" s="65"/>
      <c r="L31" s="66"/>
      <c r="M31" s="65"/>
      <c r="N31" s="66"/>
      <c r="O31" s="56"/>
    </row>
    <row r="32" spans="1:15" ht="12.75">
      <c r="A32" s="340" t="s">
        <v>22</v>
      </c>
      <c r="B32" s="69" t="s">
        <v>95</v>
      </c>
      <c r="C32" s="108"/>
      <c r="D32" s="60"/>
      <c r="E32" s="342"/>
      <c r="F32" s="338"/>
      <c r="G32" s="344"/>
      <c r="H32" s="338"/>
      <c r="I32" s="69"/>
      <c r="J32" s="60"/>
      <c r="K32" s="69"/>
      <c r="L32" s="60"/>
      <c r="M32" s="69"/>
      <c r="N32" s="60"/>
      <c r="O32" s="56"/>
    </row>
    <row r="33" spans="1:15" ht="12.75">
      <c r="A33" s="341"/>
      <c r="B33" s="65" t="s">
        <v>96</v>
      </c>
      <c r="C33" s="107"/>
      <c r="D33" s="66"/>
      <c r="E33" s="343"/>
      <c r="F33" s="339"/>
      <c r="G33" s="345"/>
      <c r="H33" s="339"/>
      <c r="I33" s="65"/>
      <c r="J33" s="66"/>
      <c r="K33" s="65"/>
      <c r="L33" s="66"/>
      <c r="M33" s="65"/>
      <c r="N33" s="66"/>
      <c r="O33" s="56"/>
    </row>
    <row r="34" spans="1:15" ht="12.75">
      <c r="A34" s="341"/>
      <c r="B34" s="65" t="s">
        <v>95</v>
      </c>
      <c r="C34" s="107"/>
      <c r="D34" s="66"/>
      <c r="E34" s="343"/>
      <c r="F34" s="339"/>
      <c r="G34" s="345"/>
      <c r="H34" s="339"/>
      <c r="I34" s="65"/>
      <c r="J34" s="66"/>
      <c r="K34" s="65"/>
      <c r="L34" s="66"/>
      <c r="M34" s="65"/>
      <c r="N34" s="66"/>
      <c r="O34" s="56"/>
    </row>
    <row r="35" spans="1:15" ht="12.75">
      <c r="A35" s="340" t="s">
        <v>23</v>
      </c>
      <c r="B35" s="69" t="s">
        <v>95</v>
      </c>
      <c r="C35" s="108"/>
      <c r="D35" s="60"/>
      <c r="E35" s="342"/>
      <c r="F35" s="338"/>
      <c r="G35" s="344"/>
      <c r="H35" s="338"/>
      <c r="I35" s="69"/>
      <c r="J35" s="60"/>
      <c r="K35" s="69"/>
      <c r="L35" s="60"/>
      <c r="M35" s="69"/>
      <c r="N35" s="60"/>
      <c r="O35" s="56"/>
    </row>
    <row r="36" spans="1:15" ht="12.75">
      <c r="A36" s="341"/>
      <c r="B36" s="65" t="s">
        <v>96</v>
      </c>
      <c r="C36" s="107"/>
      <c r="D36" s="66"/>
      <c r="E36" s="343"/>
      <c r="F36" s="339"/>
      <c r="G36" s="345"/>
      <c r="H36" s="339"/>
      <c r="I36" s="65"/>
      <c r="J36" s="66"/>
      <c r="K36" s="65"/>
      <c r="L36" s="66"/>
      <c r="M36" s="65"/>
      <c r="N36" s="66"/>
      <c r="O36" s="56"/>
    </row>
    <row r="37" spans="1:15" ht="12.75">
      <c r="A37" s="341"/>
      <c r="B37" s="65" t="s">
        <v>95</v>
      </c>
      <c r="C37" s="107"/>
      <c r="D37" s="66"/>
      <c r="E37" s="343"/>
      <c r="F37" s="339"/>
      <c r="G37" s="345"/>
      <c r="H37" s="339"/>
      <c r="I37" s="65"/>
      <c r="J37" s="66"/>
      <c r="K37" s="65"/>
      <c r="L37" s="66"/>
      <c r="M37" s="65"/>
      <c r="N37" s="66"/>
      <c r="O37" s="56"/>
    </row>
    <row r="38" spans="1:15" ht="12.75">
      <c r="A38" s="340" t="s">
        <v>24</v>
      </c>
      <c r="B38" s="69" t="s">
        <v>95</v>
      </c>
      <c r="C38" s="108"/>
      <c r="D38" s="60"/>
      <c r="E38" s="342"/>
      <c r="F38" s="338"/>
      <c r="G38" s="344"/>
      <c r="H38" s="338"/>
      <c r="I38" s="69"/>
      <c r="J38" s="73"/>
      <c r="K38" s="73"/>
      <c r="L38" s="73"/>
      <c r="M38" s="73"/>
      <c r="N38" s="60"/>
      <c r="O38" s="56"/>
    </row>
    <row r="39" spans="1:15" ht="12.75">
      <c r="A39" s="341"/>
      <c r="B39" s="65" t="s">
        <v>96</v>
      </c>
      <c r="C39" s="107"/>
      <c r="D39" s="66"/>
      <c r="E39" s="343"/>
      <c r="F39" s="339"/>
      <c r="G39" s="345"/>
      <c r="H39" s="339"/>
      <c r="I39" s="65"/>
      <c r="J39" s="74"/>
      <c r="K39" s="74"/>
      <c r="L39" s="74"/>
      <c r="M39" s="74"/>
      <c r="N39" s="66"/>
      <c r="O39" s="56"/>
    </row>
    <row r="40" spans="1:15" ht="12.75">
      <c r="A40" s="341"/>
      <c r="B40" s="65" t="s">
        <v>95</v>
      </c>
      <c r="C40" s="107"/>
      <c r="D40" s="66"/>
      <c r="E40" s="343"/>
      <c r="F40" s="339"/>
      <c r="G40" s="345"/>
      <c r="H40" s="339"/>
      <c r="I40" s="65"/>
      <c r="J40" s="74"/>
      <c r="K40" s="74"/>
      <c r="L40" s="74"/>
      <c r="M40" s="74"/>
      <c r="N40" s="66"/>
      <c r="O40" s="56"/>
    </row>
    <row r="41" spans="1:15" ht="12.75">
      <c r="A41" s="340" t="s">
        <v>25</v>
      </c>
      <c r="B41" s="69" t="s">
        <v>95</v>
      </c>
      <c r="C41" s="108"/>
      <c r="D41" s="60"/>
      <c r="E41" s="342"/>
      <c r="F41" s="338"/>
      <c r="G41" s="344"/>
      <c r="H41" s="338"/>
      <c r="I41" s="69"/>
      <c r="J41" s="60"/>
      <c r="K41" s="69"/>
      <c r="L41" s="60"/>
      <c r="M41" s="69"/>
      <c r="N41" s="60"/>
      <c r="O41" s="56"/>
    </row>
    <row r="42" spans="1:15" ht="12.75">
      <c r="A42" s="341"/>
      <c r="B42" s="65" t="s">
        <v>96</v>
      </c>
      <c r="C42" s="107"/>
      <c r="D42" s="66"/>
      <c r="E42" s="343"/>
      <c r="F42" s="339"/>
      <c r="G42" s="345"/>
      <c r="H42" s="339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41"/>
      <c r="B43" s="65" t="s">
        <v>95</v>
      </c>
      <c r="C43" s="107"/>
      <c r="D43" s="66"/>
      <c r="E43" s="343"/>
      <c r="F43" s="339"/>
      <c r="G43" s="345"/>
      <c r="H43" s="339"/>
      <c r="I43" s="65"/>
      <c r="J43" s="66"/>
      <c r="K43" s="65"/>
      <c r="L43" s="66"/>
      <c r="M43" s="65"/>
      <c r="N43" s="66"/>
      <c r="O43" s="56"/>
    </row>
    <row r="44" spans="1:15" ht="12.75">
      <c r="A44" s="377" t="s">
        <v>26</v>
      </c>
      <c r="B44" s="80" t="s">
        <v>95</v>
      </c>
      <c r="C44" s="80"/>
      <c r="D44" s="207"/>
      <c r="E44" s="380"/>
      <c r="F44" s="383"/>
      <c r="G44" s="385"/>
      <c r="H44" s="374"/>
      <c r="I44" s="183"/>
      <c r="J44" s="205"/>
      <c r="K44" s="203"/>
      <c r="L44" s="205"/>
      <c r="M44" s="203"/>
      <c r="N44" s="192"/>
      <c r="O44" s="56"/>
    </row>
    <row r="45" spans="1:15" ht="12.75">
      <c r="A45" s="378"/>
      <c r="B45" s="81" t="s">
        <v>96</v>
      </c>
      <c r="C45" s="81"/>
      <c r="D45" s="208"/>
      <c r="E45" s="381"/>
      <c r="F45" s="339"/>
      <c r="G45" s="345"/>
      <c r="H45" s="375"/>
      <c r="I45" s="173"/>
      <c r="J45" s="66"/>
      <c r="K45" s="65"/>
      <c r="L45" s="66"/>
      <c r="M45" s="65"/>
      <c r="N45" s="193"/>
      <c r="O45" s="56"/>
    </row>
    <row r="46" spans="1:15" ht="13.5" thickBot="1">
      <c r="A46" s="379"/>
      <c r="B46" s="196" t="s">
        <v>95</v>
      </c>
      <c r="C46" s="196"/>
      <c r="D46" s="208"/>
      <c r="E46" s="382"/>
      <c r="F46" s="384"/>
      <c r="G46" s="386"/>
      <c r="H46" s="376"/>
      <c r="I46" s="185"/>
      <c r="J46" s="206"/>
      <c r="K46" s="204"/>
      <c r="L46" s="206"/>
      <c r="M46" s="204"/>
      <c r="N46" s="195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89" t="s">
        <v>32</v>
      </c>
      <c r="B48" s="389"/>
      <c r="C48" s="389"/>
      <c r="D48" s="390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  <mergeCell ref="G20:G22"/>
    <mergeCell ref="H20:H22"/>
    <mergeCell ref="H23:H25"/>
    <mergeCell ref="A23:A25"/>
    <mergeCell ref="E23:E25"/>
    <mergeCell ref="F23:F25"/>
    <mergeCell ref="G23:G25"/>
    <mergeCell ref="F11:F13"/>
    <mergeCell ref="E14:E16"/>
    <mergeCell ref="A20:A22"/>
    <mergeCell ref="E20:E22"/>
    <mergeCell ref="F20:F22"/>
    <mergeCell ref="F14:F16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I1:K1"/>
    <mergeCell ref="I2:K2"/>
    <mergeCell ref="I3:K3"/>
    <mergeCell ref="G11:G13"/>
    <mergeCell ref="I9:J9"/>
    <mergeCell ref="K9:L9"/>
    <mergeCell ref="G9:H9"/>
    <mergeCell ref="H11:H13"/>
    <mergeCell ref="G14:G16"/>
    <mergeCell ref="H17:H19"/>
    <mergeCell ref="A17:A19"/>
    <mergeCell ref="E17:E19"/>
    <mergeCell ref="F17:F19"/>
    <mergeCell ref="G17:G19"/>
    <mergeCell ref="H14:H16"/>
    <mergeCell ref="G41:G43"/>
    <mergeCell ref="A32:A34"/>
    <mergeCell ref="G32:G34"/>
    <mergeCell ref="F41:F43"/>
    <mergeCell ref="F38:F40"/>
    <mergeCell ref="G38:G40"/>
    <mergeCell ref="H32:H34"/>
    <mergeCell ref="E32:E34"/>
    <mergeCell ref="F32:F34"/>
    <mergeCell ref="G35:G37"/>
    <mergeCell ref="H35:H37"/>
    <mergeCell ref="F35:F37"/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391"/>
      <c r="C10" s="256"/>
      <c r="D10" s="252"/>
      <c r="E10" s="287"/>
      <c r="F10" s="252"/>
      <c r="G10" s="18" t="s">
        <v>116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16" t="s">
        <v>16</v>
      </c>
      <c r="B11" s="97" t="s">
        <v>95</v>
      </c>
      <c r="C11" s="220">
        <v>6480</v>
      </c>
      <c r="D11" s="6">
        <f>6.04+0.743+0.093</f>
        <v>6.876</v>
      </c>
      <c r="E11" s="288">
        <f>306+4</f>
        <v>310</v>
      </c>
      <c r="F11" s="289">
        <v>28.34</v>
      </c>
      <c r="G11" s="418">
        <f>150*84</f>
        <v>12600</v>
      </c>
      <c r="H11" s="419">
        <v>12.33</v>
      </c>
      <c r="I11" s="116"/>
      <c r="J11" s="118"/>
      <c r="K11" s="116"/>
      <c r="L11" s="118"/>
      <c r="M11" s="116"/>
      <c r="N11" s="118"/>
    </row>
    <row r="12" spans="1:14" ht="15.75" customHeight="1">
      <c r="A12" s="417"/>
      <c r="B12" s="101" t="s">
        <v>102</v>
      </c>
      <c r="C12" s="111">
        <v>0</v>
      </c>
      <c r="D12" s="8">
        <v>0</v>
      </c>
      <c r="E12" s="421"/>
      <c r="F12" s="261"/>
      <c r="G12" s="262"/>
      <c r="H12" s="420"/>
      <c r="I12" s="84"/>
      <c r="J12" s="125"/>
      <c r="K12" s="84"/>
      <c r="L12" s="125"/>
      <c r="M12" s="84"/>
      <c r="N12" s="125"/>
    </row>
    <row r="13" spans="1:14" ht="15.75" customHeight="1" thickBot="1">
      <c r="A13" s="417"/>
      <c r="B13" s="101" t="s">
        <v>114</v>
      </c>
      <c r="C13" s="111">
        <v>17.25</v>
      </c>
      <c r="D13" s="8">
        <v>45.412</v>
      </c>
      <c r="E13" s="421"/>
      <c r="F13" s="261"/>
      <c r="G13" s="262"/>
      <c r="H13" s="420"/>
      <c r="I13" s="187"/>
      <c r="J13" s="128"/>
      <c r="K13" s="187"/>
      <c r="L13" s="128"/>
      <c r="M13" s="187"/>
      <c r="N13" s="128"/>
    </row>
    <row r="14" spans="1:14" ht="15" customHeight="1" thickTop="1">
      <c r="A14" s="414" t="s">
        <v>17</v>
      </c>
      <c r="B14" s="97" t="s">
        <v>95</v>
      </c>
      <c r="C14" s="221">
        <v>7060</v>
      </c>
      <c r="D14" s="6">
        <f>6.04+0.743+0.093</f>
        <v>6.876</v>
      </c>
      <c r="E14" s="411">
        <v>299</v>
      </c>
      <c r="F14" s="412">
        <v>28.34</v>
      </c>
      <c r="G14" s="410">
        <f>150*84</f>
        <v>12600</v>
      </c>
      <c r="H14" s="413">
        <v>12.33</v>
      </c>
      <c r="I14" s="7"/>
      <c r="J14" s="175"/>
      <c r="K14" s="116"/>
      <c r="L14" s="118"/>
      <c r="M14" s="116"/>
      <c r="N14" s="118"/>
    </row>
    <row r="15" spans="1:14" ht="15" customHeight="1">
      <c r="A15" s="414"/>
      <c r="B15" s="101" t="s">
        <v>102</v>
      </c>
      <c r="C15" s="111">
        <v>0</v>
      </c>
      <c r="D15" s="8">
        <v>0</v>
      </c>
      <c r="E15" s="411"/>
      <c r="F15" s="412"/>
      <c r="G15" s="410"/>
      <c r="H15" s="413"/>
      <c r="I15" s="7"/>
      <c r="J15" s="175"/>
      <c r="K15" s="84"/>
      <c r="L15" s="125"/>
      <c r="M15" s="84"/>
      <c r="N15" s="125"/>
    </row>
    <row r="16" spans="1:14" ht="15" customHeight="1" thickBot="1">
      <c r="A16" s="414"/>
      <c r="B16" s="101" t="s">
        <v>114</v>
      </c>
      <c r="C16" s="111">
        <v>17.25</v>
      </c>
      <c r="D16" s="8">
        <v>45.412</v>
      </c>
      <c r="E16" s="411"/>
      <c r="F16" s="412"/>
      <c r="G16" s="410"/>
      <c r="H16" s="413"/>
      <c r="I16" s="7"/>
      <c r="J16" s="175"/>
      <c r="K16" s="187"/>
      <c r="L16" s="128"/>
      <c r="M16" s="187"/>
      <c r="N16" s="128"/>
    </row>
    <row r="17" spans="1:14" ht="13.5" thickTop="1">
      <c r="A17" s="414" t="s">
        <v>18</v>
      </c>
      <c r="B17" s="97" t="s">
        <v>95</v>
      </c>
      <c r="C17" s="221">
        <v>6840</v>
      </c>
      <c r="D17" s="6">
        <f>6.04+0.743+0.093</f>
        <v>6.876</v>
      </c>
      <c r="E17" s="411">
        <f>353+6</f>
        <v>359</v>
      </c>
      <c r="F17" s="412">
        <v>28.34</v>
      </c>
      <c r="G17" s="410">
        <f>150*84</f>
        <v>12600</v>
      </c>
      <c r="H17" s="415">
        <v>12.33</v>
      </c>
      <c r="I17" s="116"/>
      <c r="J17" s="118"/>
      <c r="K17" s="116"/>
      <c r="L17" s="118"/>
      <c r="M17" s="116"/>
      <c r="N17" s="118"/>
    </row>
    <row r="18" spans="1:14" ht="12.75">
      <c r="A18" s="414"/>
      <c r="B18" s="101" t="s">
        <v>102</v>
      </c>
      <c r="C18" s="111">
        <v>0</v>
      </c>
      <c r="D18" s="8">
        <v>0</v>
      </c>
      <c r="E18" s="411"/>
      <c r="F18" s="412"/>
      <c r="G18" s="410"/>
      <c r="H18" s="415"/>
      <c r="I18" s="84"/>
      <c r="J18" s="125"/>
      <c r="K18" s="84"/>
      <c r="L18" s="125"/>
      <c r="M18" s="84"/>
      <c r="N18" s="125"/>
    </row>
    <row r="19" spans="1:14" ht="13.5" thickBot="1">
      <c r="A19" s="414"/>
      <c r="B19" s="101" t="s">
        <v>114</v>
      </c>
      <c r="C19" s="111">
        <v>17.25</v>
      </c>
      <c r="D19" s="8">
        <v>45.412</v>
      </c>
      <c r="E19" s="411"/>
      <c r="F19" s="412"/>
      <c r="G19" s="410"/>
      <c r="H19" s="415"/>
      <c r="I19" s="187"/>
      <c r="J19" s="128"/>
      <c r="K19" s="187"/>
      <c r="L19" s="128"/>
      <c r="M19" s="187"/>
      <c r="N19" s="128"/>
    </row>
    <row r="20" spans="1:14" ht="13.5" thickTop="1">
      <c r="A20" s="405" t="s">
        <v>19</v>
      </c>
      <c r="B20" s="97" t="s">
        <v>95</v>
      </c>
      <c r="C20" s="221">
        <v>5880</v>
      </c>
      <c r="D20" s="243">
        <f>(6.04+3.138+0.093)*1.075</f>
        <v>9.966325000000001</v>
      </c>
      <c r="E20" s="411">
        <v>317</v>
      </c>
      <c r="F20" s="412">
        <v>28.34</v>
      </c>
      <c r="G20" s="410">
        <f>150*84</f>
        <v>12600</v>
      </c>
      <c r="H20" s="413">
        <v>12.33</v>
      </c>
      <c r="I20" s="7"/>
      <c r="J20" s="8"/>
      <c r="K20" s="7"/>
      <c r="L20" s="8"/>
      <c r="M20" s="7"/>
      <c r="N20" s="8"/>
    </row>
    <row r="21" spans="1:14" ht="12.75">
      <c r="A21" s="406"/>
      <c r="B21" s="101" t="s">
        <v>102</v>
      </c>
      <c r="C21" s="111">
        <v>0</v>
      </c>
      <c r="D21" s="8">
        <v>0</v>
      </c>
      <c r="E21" s="411"/>
      <c r="F21" s="412"/>
      <c r="G21" s="410"/>
      <c r="H21" s="413"/>
      <c r="I21" s="7"/>
      <c r="J21" s="8"/>
      <c r="K21" s="7"/>
      <c r="L21" s="8"/>
      <c r="M21" s="7"/>
      <c r="N21" s="8"/>
    </row>
    <row r="22" spans="1:14" ht="13.5" thickBot="1">
      <c r="A22" s="406"/>
      <c r="B22" s="101" t="s">
        <v>114</v>
      </c>
      <c r="C22" s="111">
        <v>17.25</v>
      </c>
      <c r="D22" s="8">
        <f>46.514*1.075</f>
        <v>50.00255</v>
      </c>
      <c r="E22" s="411"/>
      <c r="F22" s="412"/>
      <c r="G22" s="410"/>
      <c r="H22" s="413"/>
      <c r="I22" s="7"/>
      <c r="J22" s="8"/>
      <c r="K22" s="7"/>
      <c r="L22" s="8"/>
      <c r="M22" s="7"/>
      <c r="N22" s="8"/>
    </row>
    <row r="23" spans="1:14" ht="13.5" thickTop="1">
      <c r="A23" s="405" t="s">
        <v>20</v>
      </c>
      <c r="B23" s="97" t="s">
        <v>95</v>
      </c>
      <c r="C23" s="110"/>
      <c r="D23" s="6"/>
      <c r="E23" s="411"/>
      <c r="F23" s="412"/>
      <c r="G23" s="257"/>
      <c r="H23" s="251"/>
      <c r="I23" s="14"/>
      <c r="J23" s="15"/>
      <c r="K23" s="14"/>
      <c r="L23" s="15"/>
      <c r="M23" s="14"/>
      <c r="N23" s="15"/>
    </row>
    <row r="24" spans="1:14" ht="12.75">
      <c r="A24" s="406"/>
      <c r="B24" s="101" t="s">
        <v>102</v>
      </c>
      <c r="C24" s="111"/>
      <c r="D24" s="8"/>
      <c r="E24" s="411"/>
      <c r="F24" s="412"/>
      <c r="G24" s="407"/>
      <c r="H24" s="282"/>
      <c r="I24" s="7"/>
      <c r="J24" s="8"/>
      <c r="K24" s="7"/>
      <c r="L24" s="8"/>
      <c r="M24" s="7"/>
      <c r="N24" s="8"/>
    </row>
    <row r="25" spans="1:14" ht="13.5" thickBot="1">
      <c r="A25" s="406"/>
      <c r="B25" s="101" t="s">
        <v>114</v>
      </c>
      <c r="C25" s="111"/>
      <c r="D25" s="8"/>
      <c r="E25" s="411"/>
      <c r="F25" s="412"/>
      <c r="G25" s="407"/>
      <c r="H25" s="282"/>
      <c r="I25" s="7"/>
      <c r="J25" s="8"/>
      <c r="K25" s="7"/>
      <c r="L25" s="8"/>
      <c r="M25" s="7"/>
      <c r="N25" s="8"/>
    </row>
    <row r="26" spans="1:14" ht="13.5" thickTop="1">
      <c r="A26" s="405" t="s">
        <v>69</v>
      </c>
      <c r="B26" s="97" t="s">
        <v>95</v>
      </c>
      <c r="C26" s="110"/>
      <c r="D26" s="6"/>
      <c r="E26" s="411"/>
      <c r="F26" s="412"/>
      <c r="G26" s="257"/>
      <c r="H26" s="251"/>
      <c r="I26" s="14"/>
      <c r="J26" s="15"/>
      <c r="K26" s="14"/>
      <c r="L26" s="15"/>
      <c r="M26" s="14"/>
      <c r="N26" s="15"/>
    </row>
    <row r="27" spans="1:14" ht="12.75">
      <c r="A27" s="406"/>
      <c r="B27" s="101" t="s">
        <v>102</v>
      </c>
      <c r="C27" s="111"/>
      <c r="D27" s="8"/>
      <c r="E27" s="411"/>
      <c r="F27" s="412"/>
      <c r="G27" s="407"/>
      <c r="H27" s="282"/>
      <c r="I27" s="7"/>
      <c r="J27" s="8"/>
      <c r="K27" s="7"/>
      <c r="L27" s="8"/>
      <c r="M27" s="7"/>
      <c r="N27" s="8"/>
    </row>
    <row r="28" spans="1:14" ht="13.5" thickBot="1">
      <c r="A28" s="406"/>
      <c r="B28" s="101" t="s">
        <v>114</v>
      </c>
      <c r="C28" s="111"/>
      <c r="D28" s="8"/>
      <c r="E28" s="411"/>
      <c r="F28" s="412"/>
      <c r="G28" s="407"/>
      <c r="H28" s="282"/>
      <c r="I28" s="7"/>
      <c r="J28" s="8"/>
      <c r="K28" s="7"/>
      <c r="L28" s="8"/>
      <c r="M28" s="7"/>
      <c r="N28" s="8"/>
    </row>
    <row r="29" spans="1:14" ht="13.5" thickTop="1">
      <c r="A29" s="405" t="s">
        <v>70</v>
      </c>
      <c r="B29" s="151" t="s">
        <v>95</v>
      </c>
      <c r="C29" s="77"/>
      <c r="D29" s="153"/>
      <c r="E29" s="408"/>
      <c r="F29" s="251"/>
      <c r="G29" s="257"/>
      <c r="H29" s="251"/>
      <c r="I29" s="14"/>
      <c r="J29" s="15"/>
      <c r="K29" s="14"/>
      <c r="L29" s="15"/>
      <c r="M29" s="14"/>
      <c r="N29" s="15"/>
    </row>
    <row r="30" spans="1:14" ht="12.75">
      <c r="A30" s="406"/>
      <c r="B30" s="152" t="s">
        <v>102</v>
      </c>
      <c r="C30" s="78"/>
      <c r="D30" s="154"/>
      <c r="E30" s="409"/>
      <c r="F30" s="282"/>
      <c r="G30" s="407"/>
      <c r="H30" s="282"/>
      <c r="I30" s="7"/>
      <c r="J30" s="8"/>
      <c r="K30" s="7"/>
      <c r="L30" s="8"/>
      <c r="M30" s="7"/>
      <c r="N30" s="8"/>
    </row>
    <row r="31" spans="1:14" ht="13.5" thickBot="1">
      <c r="A31" s="406"/>
      <c r="B31" s="152" t="s">
        <v>114</v>
      </c>
      <c r="C31" s="155"/>
      <c r="D31" s="154"/>
      <c r="E31" s="409"/>
      <c r="F31" s="282"/>
      <c r="G31" s="407"/>
      <c r="H31" s="282"/>
      <c r="I31" s="7"/>
      <c r="J31" s="8"/>
      <c r="K31" s="7"/>
      <c r="L31" s="8"/>
      <c r="M31" s="7"/>
      <c r="N31" s="8"/>
    </row>
    <row r="32" spans="1:14" ht="12.75">
      <c r="A32" s="405" t="s">
        <v>22</v>
      </c>
      <c r="B32" s="151" t="s">
        <v>95</v>
      </c>
      <c r="C32" s="77"/>
      <c r="D32" s="156"/>
      <c r="E32" s="408"/>
      <c r="F32" s="251"/>
      <c r="G32" s="257"/>
      <c r="H32" s="404"/>
      <c r="I32" s="142"/>
      <c r="J32" s="157"/>
      <c r="K32" s="142"/>
      <c r="L32" s="157"/>
      <c r="M32" s="142"/>
      <c r="N32" s="157"/>
    </row>
    <row r="33" spans="1:14" ht="12.75" customHeight="1">
      <c r="A33" s="406"/>
      <c r="B33" s="152" t="s">
        <v>102</v>
      </c>
      <c r="C33" s="78"/>
      <c r="D33" s="154"/>
      <c r="E33" s="409"/>
      <c r="F33" s="282"/>
      <c r="G33" s="407"/>
      <c r="H33" s="393"/>
      <c r="I33" s="143"/>
      <c r="J33" s="158"/>
      <c r="K33" s="143"/>
      <c r="L33" s="158"/>
      <c r="M33" s="143"/>
      <c r="N33" s="158"/>
    </row>
    <row r="34" spans="1:14" ht="12.75" customHeight="1" thickBot="1">
      <c r="A34" s="406"/>
      <c r="B34" s="152" t="s">
        <v>114</v>
      </c>
      <c r="C34" s="155"/>
      <c r="D34" s="154"/>
      <c r="E34" s="409"/>
      <c r="F34" s="282"/>
      <c r="G34" s="407"/>
      <c r="H34" s="393"/>
      <c r="I34" s="144"/>
      <c r="J34" s="159"/>
      <c r="K34" s="144"/>
      <c r="L34" s="159"/>
      <c r="M34" s="144"/>
      <c r="N34" s="159"/>
    </row>
    <row r="35" spans="1:14" ht="12.75" customHeight="1">
      <c r="A35" s="405" t="s">
        <v>23</v>
      </c>
      <c r="B35" s="97" t="s">
        <v>95</v>
      </c>
      <c r="C35" s="111"/>
      <c r="D35" s="156"/>
      <c r="E35" s="408"/>
      <c r="F35" s="251"/>
      <c r="G35" s="257"/>
      <c r="H35" s="404"/>
      <c r="I35" s="142"/>
      <c r="J35" s="157"/>
      <c r="K35" s="142"/>
      <c r="L35" s="157"/>
      <c r="M35" s="142"/>
      <c r="N35" s="157"/>
    </row>
    <row r="36" spans="1:14" ht="12.75" customHeight="1">
      <c r="A36" s="406"/>
      <c r="B36" s="101" t="s">
        <v>102</v>
      </c>
      <c r="C36" s="111"/>
      <c r="D36" s="154"/>
      <c r="E36" s="409"/>
      <c r="F36" s="282"/>
      <c r="G36" s="407"/>
      <c r="H36" s="393"/>
      <c r="I36" s="143"/>
      <c r="J36" s="158"/>
      <c r="K36" s="143"/>
      <c r="L36" s="158"/>
      <c r="M36" s="143"/>
      <c r="N36" s="158"/>
    </row>
    <row r="37" spans="1:14" ht="12.75" customHeight="1" thickBot="1">
      <c r="A37" s="406"/>
      <c r="B37" s="101" t="s">
        <v>114</v>
      </c>
      <c r="C37" s="111"/>
      <c r="D37" s="154"/>
      <c r="E37" s="409"/>
      <c r="F37" s="282"/>
      <c r="G37" s="407"/>
      <c r="H37" s="393"/>
      <c r="I37" s="144"/>
      <c r="J37" s="159"/>
      <c r="K37" s="144"/>
      <c r="L37" s="159"/>
      <c r="M37" s="144"/>
      <c r="N37" s="159"/>
    </row>
    <row r="38" spans="1:14" ht="12.75">
      <c r="A38" s="405" t="s">
        <v>24</v>
      </c>
      <c r="B38" s="151" t="s">
        <v>95</v>
      </c>
      <c r="C38" s="142"/>
      <c r="D38" s="157"/>
      <c r="E38" s="255"/>
      <c r="F38" s="251"/>
      <c r="G38" s="257"/>
      <c r="H38" s="404"/>
      <c r="I38" s="142"/>
      <c r="J38" s="157"/>
      <c r="K38" s="142"/>
      <c r="L38" s="157"/>
      <c r="M38" s="142"/>
      <c r="N38" s="157"/>
    </row>
    <row r="39" spans="1:14" ht="15" customHeight="1">
      <c r="A39" s="406"/>
      <c r="B39" s="152" t="s">
        <v>102</v>
      </c>
      <c r="C39" s="143"/>
      <c r="D39" s="158"/>
      <c r="E39" s="250"/>
      <c r="F39" s="282"/>
      <c r="G39" s="407"/>
      <c r="H39" s="393"/>
      <c r="I39" s="143"/>
      <c r="J39" s="158"/>
      <c r="K39" s="143"/>
      <c r="L39" s="158"/>
      <c r="M39" s="143"/>
      <c r="N39" s="158"/>
    </row>
    <row r="40" spans="1:14" ht="15" customHeight="1" thickBot="1">
      <c r="A40" s="406"/>
      <c r="B40" s="152" t="s">
        <v>114</v>
      </c>
      <c r="C40" s="144"/>
      <c r="D40" s="159"/>
      <c r="E40" s="250"/>
      <c r="F40" s="282"/>
      <c r="G40" s="407"/>
      <c r="H40" s="393"/>
      <c r="I40" s="144"/>
      <c r="J40" s="159"/>
      <c r="K40" s="144"/>
      <c r="L40" s="159"/>
      <c r="M40" s="144"/>
      <c r="N40" s="159"/>
    </row>
    <row r="41" spans="1:14" ht="12.75">
      <c r="A41" s="405" t="s">
        <v>25</v>
      </c>
      <c r="B41" s="151" t="s">
        <v>95</v>
      </c>
      <c r="C41" s="170"/>
      <c r="D41" s="118"/>
      <c r="E41" s="255"/>
      <c r="F41" s="251"/>
      <c r="G41" s="257"/>
      <c r="H41" s="404"/>
      <c r="I41" s="142"/>
      <c r="J41" s="157"/>
      <c r="K41" s="142"/>
      <c r="L41" s="157"/>
      <c r="M41" s="142"/>
      <c r="N41" s="157"/>
    </row>
    <row r="42" spans="1:14" ht="15" customHeight="1">
      <c r="A42" s="406"/>
      <c r="B42" s="152" t="s">
        <v>102</v>
      </c>
      <c r="C42" s="171"/>
      <c r="D42" s="125"/>
      <c r="E42" s="250"/>
      <c r="F42" s="282"/>
      <c r="G42" s="407"/>
      <c r="H42" s="393"/>
      <c r="I42" s="143"/>
      <c r="J42" s="158"/>
      <c r="K42" s="143"/>
      <c r="L42" s="158"/>
      <c r="M42" s="143"/>
      <c r="N42" s="158"/>
    </row>
    <row r="43" spans="1:14" ht="15" customHeight="1" thickBot="1">
      <c r="A43" s="406"/>
      <c r="B43" s="152" t="s">
        <v>114</v>
      </c>
      <c r="C43" s="172"/>
      <c r="D43" s="128"/>
      <c r="E43" s="250"/>
      <c r="F43" s="282"/>
      <c r="G43" s="407"/>
      <c r="H43" s="393"/>
      <c r="I43" s="144"/>
      <c r="J43" s="159"/>
      <c r="K43" s="144"/>
      <c r="L43" s="159"/>
      <c r="M43" s="144"/>
      <c r="N43" s="159"/>
    </row>
    <row r="44" spans="1:14" ht="12.75">
      <c r="A44" s="398" t="s">
        <v>26</v>
      </c>
      <c r="B44" s="209" t="s">
        <v>95</v>
      </c>
      <c r="C44" s="142"/>
      <c r="D44" s="118"/>
      <c r="E44" s="395"/>
      <c r="F44" s="395"/>
      <c r="G44" s="401"/>
      <c r="H44" s="392"/>
      <c r="I44" s="142"/>
      <c r="J44" s="157"/>
      <c r="K44" s="142"/>
      <c r="L44" s="157"/>
      <c r="M44" s="142"/>
      <c r="N44" s="157"/>
    </row>
    <row r="45" spans="1:14" ht="15" customHeight="1">
      <c r="A45" s="399"/>
      <c r="B45" s="210" t="s">
        <v>102</v>
      </c>
      <c r="C45" s="143"/>
      <c r="D45" s="125"/>
      <c r="E45" s="396"/>
      <c r="F45" s="396"/>
      <c r="G45" s="402"/>
      <c r="H45" s="393"/>
      <c r="I45" s="143"/>
      <c r="J45" s="158"/>
      <c r="K45" s="143"/>
      <c r="L45" s="158"/>
      <c r="M45" s="143"/>
      <c r="N45" s="158"/>
    </row>
    <row r="46" spans="1:14" ht="15" customHeight="1" thickBot="1">
      <c r="A46" s="400"/>
      <c r="B46" s="211" t="s">
        <v>114</v>
      </c>
      <c r="C46" s="144"/>
      <c r="D46" s="128"/>
      <c r="E46" s="397"/>
      <c r="F46" s="397"/>
      <c r="G46" s="403"/>
      <c r="H46" s="394"/>
      <c r="I46" s="144"/>
      <c r="J46" s="159"/>
      <c r="K46" s="144"/>
      <c r="L46" s="159"/>
      <c r="M46" s="144"/>
      <c r="N46" s="159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71" t="s">
        <v>32</v>
      </c>
      <c r="B48" s="271"/>
      <c r="C48" s="271"/>
      <c r="D48" s="27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sheetProtection/>
  <mergeCells count="76">
    <mergeCell ref="F35:F37"/>
    <mergeCell ref="H38:H40"/>
    <mergeCell ref="A38:A40"/>
    <mergeCell ref="E38:E40"/>
    <mergeCell ref="F38:F40"/>
    <mergeCell ref="G38:G40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G23" sqref="G23:G24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249"/>
      <c r="C10" s="250"/>
      <c r="D10" s="282"/>
      <c r="E10" s="287"/>
      <c r="F10" s="252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69" t="s">
        <v>16</v>
      </c>
      <c r="B11" s="97" t="s">
        <v>95</v>
      </c>
      <c r="C11" s="232">
        <v>4780</v>
      </c>
      <c r="D11" s="118">
        <f>5.37+2.599+0.093</f>
        <v>8.062000000000001</v>
      </c>
      <c r="E11" s="248">
        <v>202</v>
      </c>
      <c r="F11" s="270">
        <v>28.34</v>
      </c>
      <c r="G11" s="266">
        <f>182*84</f>
        <v>15288</v>
      </c>
      <c r="H11" s="292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259"/>
      <c r="B12" s="99" t="s">
        <v>112</v>
      </c>
      <c r="C12" s="109">
        <v>17.25</v>
      </c>
      <c r="D12" s="126">
        <v>45.412</v>
      </c>
      <c r="E12" s="260"/>
      <c r="F12" s="261"/>
      <c r="G12" s="262"/>
      <c r="H12" s="268"/>
      <c r="I12" s="7"/>
      <c r="J12" s="8"/>
      <c r="K12" s="7"/>
      <c r="L12" s="8"/>
      <c r="M12" s="7"/>
      <c r="N12" s="8"/>
    </row>
    <row r="13" spans="1:14" ht="15" customHeight="1">
      <c r="A13" s="253" t="s">
        <v>17</v>
      </c>
      <c r="B13" s="101" t="s">
        <v>95</v>
      </c>
      <c r="C13" s="112">
        <v>2240</v>
      </c>
      <c r="D13" s="118">
        <f>5.37+2.599+0.093</f>
        <v>8.062000000000001</v>
      </c>
      <c r="E13" s="255">
        <v>191</v>
      </c>
      <c r="F13" s="267">
        <v>28.34</v>
      </c>
      <c r="G13" s="257">
        <f>182*84</f>
        <v>15288</v>
      </c>
      <c r="H13" s="267">
        <v>12.33</v>
      </c>
      <c r="I13" s="14"/>
      <c r="J13" s="15"/>
      <c r="K13" s="14"/>
      <c r="L13" s="15"/>
      <c r="M13" s="14"/>
      <c r="N13" s="15"/>
    </row>
    <row r="14" spans="1:14" ht="15" customHeight="1" thickBot="1">
      <c r="A14" s="259"/>
      <c r="B14" s="101" t="s">
        <v>96</v>
      </c>
      <c r="C14" s="109">
        <v>17.25</v>
      </c>
      <c r="D14" s="126">
        <v>45.412</v>
      </c>
      <c r="E14" s="260"/>
      <c r="F14" s="268"/>
      <c r="G14" s="262"/>
      <c r="H14" s="268"/>
      <c r="I14" s="21"/>
      <c r="J14" s="22"/>
      <c r="K14" s="21"/>
      <c r="L14" s="22"/>
      <c r="M14" s="21"/>
      <c r="N14" s="22"/>
    </row>
    <row r="15" spans="1:14" ht="15" customHeight="1">
      <c r="A15" s="253" t="s">
        <v>18</v>
      </c>
      <c r="B15" s="103" t="s">
        <v>95</v>
      </c>
      <c r="C15" s="112">
        <v>2320</v>
      </c>
      <c r="D15" s="118">
        <f>5.37+2.599+0.093</f>
        <v>8.062000000000001</v>
      </c>
      <c r="E15" s="255">
        <v>229</v>
      </c>
      <c r="F15" s="267">
        <v>28.34</v>
      </c>
      <c r="G15" s="257">
        <f>182*84</f>
        <v>15288</v>
      </c>
      <c r="H15" s="267">
        <v>12.33</v>
      </c>
      <c r="I15" s="14"/>
      <c r="J15" s="15"/>
      <c r="K15" s="14"/>
      <c r="L15" s="15"/>
      <c r="M15" s="14"/>
      <c r="N15" s="15"/>
    </row>
    <row r="16" spans="1:14" ht="15" customHeight="1">
      <c r="A16" s="259"/>
      <c r="B16" s="99" t="s">
        <v>96</v>
      </c>
      <c r="C16" s="109">
        <v>17.25</v>
      </c>
      <c r="D16" s="126">
        <v>45.412</v>
      </c>
      <c r="E16" s="260"/>
      <c r="F16" s="268"/>
      <c r="G16" s="262"/>
      <c r="H16" s="268"/>
      <c r="I16" s="21"/>
      <c r="J16" s="22"/>
      <c r="K16" s="21"/>
      <c r="L16" s="22"/>
      <c r="M16" s="21"/>
      <c r="N16" s="22"/>
    </row>
    <row r="17" spans="1:14" ht="15" customHeight="1">
      <c r="A17" s="253" t="s">
        <v>19</v>
      </c>
      <c r="B17" s="103" t="s">
        <v>95</v>
      </c>
      <c r="C17" s="112">
        <v>1800</v>
      </c>
      <c r="D17" s="236">
        <f>5.37*1.075+2.745*1.075+0.093*1.075</f>
        <v>8.8236</v>
      </c>
      <c r="E17" s="255">
        <v>235</v>
      </c>
      <c r="F17" s="267">
        <v>28.34</v>
      </c>
      <c r="G17" s="257">
        <f>182*84</f>
        <v>15288</v>
      </c>
      <c r="H17" s="267">
        <v>12.33</v>
      </c>
      <c r="I17" s="14"/>
      <c r="J17" s="15"/>
      <c r="K17" s="14"/>
      <c r="L17" s="15"/>
      <c r="M17" s="14"/>
      <c r="N17" s="15"/>
    </row>
    <row r="18" spans="1:14" ht="12.75">
      <c r="A18" s="259"/>
      <c r="B18" s="99" t="s">
        <v>96</v>
      </c>
      <c r="C18" s="109">
        <v>17.25</v>
      </c>
      <c r="D18" s="237">
        <f>46.514*1.075</f>
        <v>50.00255</v>
      </c>
      <c r="E18" s="260"/>
      <c r="F18" s="268"/>
      <c r="G18" s="262"/>
      <c r="H18" s="268"/>
      <c r="I18" s="21"/>
      <c r="J18" s="22"/>
      <c r="K18" s="21"/>
      <c r="L18" s="22"/>
      <c r="M18" s="21"/>
      <c r="N18" s="22"/>
    </row>
    <row r="19" spans="1:14" ht="12.75">
      <c r="A19" s="253" t="s">
        <v>20</v>
      </c>
      <c r="B19" s="103" t="s">
        <v>95</v>
      </c>
      <c r="C19" s="111"/>
      <c r="D19" s="125"/>
      <c r="E19" s="255"/>
      <c r="F19" s="267"/>
      <c r="G19" s="257"/>
      <c r="H19" s="251"/>
      <c r="I19" s="14"/>
      <c r="J19" s="15"/>
      <c r="K19" s="14"/>
      <c r="L19" s="15"/>
      <c r="M19" s="14"/>
      <c r="N19" s="15"/>
    </row>
    <row r="20" spans="1:14" ht="12.75">
      <c r="A20" s="259"/>
      <c r="B20" s="99" t="s">
        <v>96</v>
      </c>
      <c r="C20" s="109"/>
      <c r="D20" s="126"/>
      <c r="E20" s="260"/>
      <c r="F20" s="268"/>
      <c r="G20" s="262"/>
      <c r="H20" s="261"/>
      <c r="I20" s="21"/>
      <c r="J20" s="22"/>
      <c r="K20" s="21"/>
      <c r="L20" s="22"/>
      <c r="M20" s="21"/>
      <c r="N20" s="22"/>
    </row>
    <row r="21" spans="1:14" ht="12.75">
      <c r="A21" s="253" t="s">
        <v>69</v>
      </c>
      <c r="B21" s="103" t="s">
        <v>95</v>
      </c>
      <c r="C21" s="111"/>
      <c r="D21" s="125"/>
      <c r="E21" s="255"/>
      <c r="F21" s="267"/>
      <c r="G21" s="257"/>
      <c r="H21" s="251"/>
      <c r="I21" s="14"/>
      <c r="J21" s="15"/>
      <c r="K21" s="14"/>
      <c r="L21" s="15"/>
      <c r="M21" s="14"/>
      <c r="N21" s="15"/>
    </row>
    <row r="22" spans="1:14" ht="12.75">
      <c r="A22" s="259"/>
      <c r="B22" s="99" t="s">
        <v>96</v>
      </c>
      <c r="C22" s="109"/>
      <c r="D22" s="126"/>
      <c r="E22" s="260"/>
      <c r="F22" s="268"/>
      <c r="G22" s="262"/>
      <c r="H22" s="261"/>
      <c r="I22" s="21"/>
      <c r="J22" s="22"/>
      <c r="K22" s="21"/>
      <c r="L22" s="22"/>
      <c r="M22" s="21"/>
      <c r="N22" s="22"/>
    </row>
    <row r="23" spans="1:14" ht="12.75">
      <c r="A23" s="253" t="s">
        <v>70</v>
      </c>
      <c r="B23" s="103" t="s">
        <v>95</v>
      </c>
      <c r="C23" s="111"/>
      <c r="D23" s="125"/>
      <c r="E23" s="255"/>
      <c r="F23" s="251"/>
      <c r="G23" s="257"/>
      <c r="H23" s="251"/>
      <c r="I23" s="14"/>
      <c r="J23" s="15"/>
      <c r="K23" s="14"/>
      <c r="L23" s="15"/>
      <c r="M23" s="14"/>
      <c r="N23" s="15"/>
    </row>
    <row r="24" spans="1:14" ht="12.75">
      <c r="A24" s="259"/>
      <c r="B24" s="99" t="s">
        <v>96</v>
      </c>
      <c r="C24" s="109"/>
      <c r="D24" s="126"/>
      <c r="E24" s="260"/>
      <c r="F24" s="261"/>
      <c r="G24" s="262"/>
      <c r="H24" s="261"/>
      <c r="I24" s="21"/>
      <c r="J24" s="22"/>
      <c r="K24" s="21"/>
      <c r="L24" s="22"/>
      <c r="M24" s="21"/>
      <c r="N24" s="22"/>
    </row>
    <row r="25" spans="1:14" ht="12.75">
      <c r="A25" s="253" t="s">
        <v>22</v>
      </c>
      <c r="B25" s="103" t="s">
        <v>95</v>
      </c>
      <c r="C25" s="111"/>
      <c r="D25" s="125"/>
      <c r="E25" s="255"/>
      <c r="F25" s="251"/>
      <c r="G25" s="257"/>
      <c r="H25" s="251"/>
      <c r="I25" s="21"/>
      <c r="J25" s="22"/>
      <c r="K25" s="21"/>
      <c r="L25" s="22"/>
      <c r="M25" s="21"/>
      <c r="N25" s="22"/>
    </row>
    <row r="26" spans="1:14" ht="12.75">
      <c r="A26" s="259"/>
      <c r="B26" s="99" t="s">
        <v>96</v>
      </c>
      <c r="C26" s="109"/>
      <c r="D26" s="126"/>
      <c r="E26" s="260"/>
      <c r="F26" s="261"/>
      <c r="G26" s="262"/>
      <c r="H26" s="261"/>
      <c r="I26" s="4"/>
      <c r="J26" s="5"/>
      <c r="K26" s="4"/>
      <c r="L26" s="5"/>
      <c r="M26" s="4"/>
      <c r="N26" s="5"/>
    </row>
    <row r="27" spans="1:14" ht="12.75">
      <c r="A27" s="253" t="s">
        <v>23</v>
      </c>
      <c r="B27" s="103" t="s">
        <v>95</v>
      </c>
      <c r="C27" s="111"/>
      <c r="D27" s="125"/>
      <c r="E27" s="255"/>
      <c r="F27" s="251"/>
      <c r="G27" s="257"/>
      <c r="H27" s="251"/>
      <c r="I27" s="4"/>
      <c r="J27" s="5"/>
      <c r="K27" s="4"/>
      <c r="L27" s="5"/>
      <c r="M27" s="4"/>
      <c r="N27" s="5"/>
    </row>
    <row r="28" spans="1:14" ht="12.75">
      <c r="A28" s="259"/>
      <c r="B28" s="99" t="s">
        <v>96</v>
      </c>
      <c r="C28" s="109"/>
      <c r="D28" s="126"/>
      <c r="E28" s="260"/>
      <c r="F28" s="261"/>
      <c r="G28" s="262"/>
      <c r="H28" s="261"/>
      <c r="I28" s="4"/>
      <c r="J28" s="5"/>
      <c r="K28" s="4"/>
      <c r="L28" s="5"/>
      <c r="M28" s="4"/>
      <c r="N28" s="5"/>
    </row>
    <row r="29" spans="1:14" ht="12.75">
      <c r="A29" s="253" t="s">
        <v>24</v>
      </c>
      <c r="B29" s="103" t="s">
        <v>95</v>
      </c>
      <c r="C29" s="111"/>
      <c r="D29" s="125"/>
      <c r="E29" s="255"/>
      <c r="F29" s="251"/>
      <c r="G29" s="257"/>
      <c r="H29" s="251"/>
      <c r="I29" s="4"/>
      <c r="J29" s="5"/>
      <c r="K29" s="4"/>
      <c r="L29" s="5"/>
      <c r="M29" s="4"/>
      <c r="N29" s="5"/>
    </row>
    <row r="30" spans="1:14" ht="12.75">
      <c r="A30" s="259"/>
      <c r="B30" s="99" t="s">
        <v>96</v>
      </c>
      <c r="C30" s="109"/>
      <c r="D30" s="126"/>
      <c r="E30" s="260"/>
      <c r="F30" s="261"/>
      <c r="G30" s="262"/>
      <c r="H30" s="261"/>
      <c r="I30" s="4"/>
      <c r="J30" s="5"/>
      <c r="K30" s="4"/>
      <c r="L30" s="5"/>
      <c r="M30" s="4"/>
      <c r="N30" s="5"/>
    </row>
    <row r="31" spans="1:14" ht="12.75">
      <c r="A31" s="253" t="s">
        <v>25</v>
      </c>
      <c r="B31" s="103" t="s">
        <v>95</v>
      </c>
      <c r="C31" s="111"/>
      <c r="D31" s="125"/>
      <c r="E31" s="255"/>
      <c r="F31" s="251"/>
      <c r="G31" s="257"/>
      <c r="H31" s="251"/>
      <c r="I31" s="4"/>
      <c r="J31" s="5"/>
      <c r="K31" s="4"/>
      <c r="L31" s="5"/>
      <c r="M31" s="4"/>
      <c r="N31" s="5"/>
    </row>
    <row r="32" spans="1:14" ht="12.75">
      <c r="A32" s="259"/>
      <c r="B32" s="99" t="s">
        <v>96</v>
      </c>
      <c r="C32" s="109"/>
      <c r="D32" s="126"/>
      <c r="E32" s="260"/>
      <c r="F32" s="261"/>
      <c r="G32" s="262"/>
      <c r="H32" s="261"/>
      <c r="I32" s="4"/>
      <c r="J32" s="5"/>
      <c r="K32" s="4"/>
      <c r="L32" s="5"/>
      <c r="M32" s="4"/>
      <c r="N32" s="5"/>
    </row>
    <row r="33" spans="1:14" ht="12.75">
      <c r="A33" s="253" t="s">
        <v>26</v>
      </c>
      <c r="B33" s="103" t="s">
        <v>95</v>
      </c>
      <c r="C33" s="111"/>
      <c r="D33" s="125"/>
      <c r="E33" s="255"/>
      <c r="F33" s="251"/>
      <c r="G33" s="257"/>
      <c r="H33" s="251"/>
      <c r="I33" s="14"/>
      <c r="J33" s="15"/>
      <c r="K33" s="14"/>
      <c r="L33" s="15"/>
      <c r="M33" s="14"/>
      <c r="N33" s="15"/>
    </row>
    <row r="34" spans="1:14" ht="13.5" thickBot="1">
      <c r="A34" s="254"/>
      <c r="B34" s="105" t="s">
        <v>96</v>
      </c>
      <c r="C34" s="127"/>
      <c r="D34" s="126"/>
      <c r="E34" s="256"/>
      <c r="F34" s="252"/>
      <c r="G34" s="258"/>
      <c r="H34" s="25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71" t="s">
        <v>32</v>
      </c>
      <c r="B36" s="271"/>
      <c r="C36" s="271"/>
      <c r="D36" s="27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71" t="s">
        <v>35</v>
      </c>
      <c r="C38" s="271"/>
      <c r="D38" s="271"/>
      <c r="E38" s="27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71" t="s">
        <v>34</v>
      </c>
      <c r="C39" s="271"/>
      <c r="D39" s="27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sheetProtection/>
  <mergeCells count="76">
    <mergeCell ref="H29:H30"/>
    <mergeCell ref="A29:A30"/>
    <mergeCell ref="E29:E30"/>
    <mergeCell ref="F29:F30"/>
    <mergeCell ref="G29:G30"/>
    <mergeCell ref="E19:E20"/>
    <mergeCell ref="F19:F20"/>
    <mergeCell ref="H21:H22"/>
    <mergeCell ref="A21:A22"/>
    <mergeCell ref="E21:E22"/>
    <mergeCell ref="F21:F22"/>
    <mergeCell ref="G21:G22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E11:E12"/>
    <mergeCell ref="F11:F12"/>
    <mergeCell ref="E13:E14"/>
    <mergeCell ref="F13:F14"/>
    <mergeCell ref="H23:H24"/>
    <mergeCell ref="A23:A24"/>
    <mergeCell ref="E23:E24"/>
    <mergeCell ref="F23:F24"/>
    <mergeCell ref="G23:G24"/>
    <mergeCell ref="A15:A16"/>
    <mergeCell ref="E15:E16"/>
    <mergeCell ref="F15:F16"/>
    <mergeCell ref="G15:G16"/>
    <mergeCell ref="H19:H20"/>
    <mergeCell ref="A25:A26"/>
    <mergeCell ref="G25:G26"/>
    <mergeCell ref="H25:H26"/>
    <mergeCell ref="E25:E26"/>
    <mergeCell ref="F25:F26"/>
    <mergeCell ref="A27:A28"/>
    <mergeCell ref="G27:G28"/>
    <mergeCell ref="H27:H28"/>
    <mergeCell ref="E27:E28"/>
    <mergeCell ref="F27:F28"/>
    <mergeCell ref="H31:H32"/>
    <mergeCell ref="A31:A32"/>
    <mergeCell ref="E31:E32"/>
    <mergeCell ref="F31:F32"/>
    <mergeCell ref="G31:G32"/>
    <mergeCell ref="H33:H34"/>
    <mergeCell ref="A33:A34"/>
    <mergeCell ref="E33:E34"/>
    <mergeCell ref="F33:F34"/>
    <mergeCell ref="G33:G34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29" t="s">
        <v>29</v>
      </c>
      <c r="J1" s="429"/>
      <c r="K1" s="429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391"/>
      <c r="C10" s="256"/>
      <c r="D10" s="252"/>
      <c r="E10" s="287"/>
      <c r="F10" s="252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7" t="s">
        <v>95</v>
      </c>
      <c r="C11" s="220">
        <v>2400</v>
      </c>
      <c r="D11" s="6">
        <f>6.04+2.971+0.093</f>
        <v>9.104</v>
      </c>
      <c r="E11" s="286">
        <v>90</v>
      </c>
      <c r="F11" s="270">
        <v>28.34</v>
      </c>
      <c r="G11" s="266">
        <f>317*84</f>
        <v>26628</v>
      </c>
      <c r="H11" s="292">
        <v>12.33</v>
      </c>
      <c r="I11" s="7"/>
      <c r="J11" s="8"/>
      <c r="K11" s="7"/>
      <c r="L11" s="8"/>
      <c r="M11" s="7"/>
      <c r="N11" s="8"/>
    </row>
    <row r="12" spans="1:14" ht="15.75" customHeight="1">
      <c r="A12" s="406"/>
      <c r="B12" s="101" t="s">
        <v>102</v>
      </c>
      <c r="C12" s="111">
        <v>0</v>
      </c>
      <c r="D12" s="8">
        <f>4.03+0.743+0.093</f>
        <v>4.8660000000000005</v>
      </c>
      <c r="E12" s="409"/>
      <c r="F12" s="282"/>
      <c r="G12" s="407"/>
      <c r="H12" s="428"/>
      <c r="I12" s="7"/>
      <c r="J12" s="8"/>
      <c r="K12" s="7"/>
      <c r="L12" s="8"/>
      <c r="M12" s="7"/>
      <c r="N12" s="8"/>
    </row>
    <row r="13" spans="1:14" ht="15.75" customHeight="1" thickBot="1">
      <c r="A13" s="406"/>
      <c r="B13" s="101" t="s">
        <v>114</v>
      </c>
      <c r="C13" s="111">
        <v>17.25</v>
      </c>
      <c r="D13" s="8">
        <v>45.412</v>
      </c>
      <c r="E13" s="409"/>
      <c r="F13" s="282"/>
      <c r="G13" s="407"/>
      <c r="H13" s="428"/>
      <c r="I13" s="7"/>
      <c r="J13" s="8"/>
      <c r="K13" s="7"/>
      <c r="L13" s="8"/>
      <c r="M13" s="7"/>
      <c r="N13" s="8"/>
    </row>
    <row r="14" spans="1:14" ht="15.75" customHeight="1" thickTop="1">
      <c r="A14" s="405" t="s">
        <v>17</v>
      </c>
      <c r="B14" s="97" t="s">
        <v>95</v>
      </c>
      <c r="C14" s="221">
        <v>2850</v>
      </c>
      <c r="D14" s="6">
        <f>6.04+2.971+0.093</f>
        <v>9.104</v>
      </c>
      <c r="E14" s="408">
        <v>154</v>
      </c>
      <c r="F14" s="267">
        <v>28.34</v>
      </c>
      <c r="G14" s="257">
        <f>317*84</f>
        <v>26628</v>
      </c>
      <c r="H14" s="267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406"/>
      <c r="B15" s="101" t="s">
        <v>102</v>
      </c>
      <c r="C15" s="111">
        <v>0</v>
      </c>
      <c r="D15" s="8">
        <f>4.03+0.743+0.093</f>
        <v>4.8660000000000005</v>
      </c>
      <c r="E15" s="409"/>
      <c r="F15" s="428"/>
      <c r="G15" s="407"/>
      <c r="H15" s="428"/>
      <c r="I15" s="7"/>
      <c r="J15" s="8"/>
      <c r="K15" s="7"/>
      <c r="L15" s="8"/>
      <c r="M15" s="7"/>
      <c r="N15" s="8"/>
    </row>
    <row r="16" spans="1:14" ht="15.75" customHeight="1" thickBot="1">
      <c r="A16" s="406"/>
      <c r="B16" s="101" t="s">
        <v>101</v>
      </c>
      <c r="C16" s="111">
        <v>17.25</v>
      </c>
      <c r="D16" s="8">
        <v>45.412</v>
      </c>
      <c r="E16" s="409"/>
      <c r="F16" s="428"/>
      <c r="G16" s="407"/>
      <c r="H16" s="428"/>
      <c r="I16" s="7"/>
      <c r="J16" s="8"/>
      <c r="K16" s="7"/>
      <c r="L16" s="8"/>
      <c r="M16" s="7"/>
      <c r="N16" s="8"/>
    </row>
    <row r="17" spans="1:14" ht="15.75" customHeight="1" thickTop="1">
      <c r="A17" s="405" t="s">
        <v>18</v>
      </c>
      <c r="B17" s="97" t="s">
        <v>95</v>
      </c>
      <c r="C17" s="221">
        <v>2910</v>
      </c>
      <c r="D17" s="6">
        <f>6.04+2.971+0.093</f>
        <v>9.104</v>
      </c>
      <c r="E17" s="408">
        <v>69</v>
      </c>
      <c r="F17" s="267">
        <v>28.34</v>
      </c>
      <c r="G17" s="257">
        <f>317*84</f>
        <v>26628</v>
      </c>
      <c r="H17" s="267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406"/>
      <c r="B18" s="101" t="s">
        <v>102</v>
      </c>
      <c r="C18" s="111">
        <v>0</v>
      </c>
      <c r="D18" s="8">
        <f>4.03+0.743+0.093</f>
        <v>4.8660000000000005</v>
      </c>
      <c r="E18" s="409"/>
      <c r="F18" s="428"/>
      <c r="G18" s="407"/>
      <c r="H18" s="428"/>
      <c r="I18" s="7"/>
      <c r="J18" s="8"/>
      <c r="K18" s="7"/>
      <c r="L18" s="8"/>
      <c r="M18" s="7"/>
      <c r="N18" s="8"/>
    </row>
    <row r="19" spans="1:14" ht="15.75" customHeight="1" thickBot="1">
      <c r="A19" s="406"/>
      <c r="B19" s="101" t="s">
        <v>101</v>
      </c>
      <c r="C19" s="111">
        <v>17.25</v>
      </c>
      <c r="D19" s="8">
        <v>45.412</v>
      </c>
      <c r="E19" s="409"/>
      <c r="F19" s="428"/>
      <c r="G19" s="407"/>
      <c r="H19" s="428"/>
      <c r="I19" s="7"/>
      <c r="J19" s="8"/>
      <c r="K19" s="7"/>
      <c r="L19" s="8"/>
      <c r="M19" s="7"/>
      <c r="N19" s="8"/>
    </row>
    <row r="20" spans="1:14" ht="15" customHeight="1" thickTop="1">
      <c r="A20" s="405" t="s">
        <v>19</v>
      </c>
      <c r="B20" s="97" t="s">
        <v>95</v>
      </c>
      <c r="C20" s="221">
        <v>2670</v>
      </c>
      <c r="D20" s="240">
        <f>(6.04+3.138+0.093)*1.075</f>
        <v>9.966325000000001</v>
      </c>
      <c r="E20" s="408">
        <v>50</v>
      </c>
      <c r="F20" s="267">
        <v>28.34</v>
      </c>
      <c r="G20" s="257">
        <f>317*84</f>
        <v>26628</v>
      </c>
      <c r="H20" s="267">
        <v>12.33</v>
      </c>
      <c r="I20" s="14"/>
      <c r="J20" s="15"/>
      <c r="K20" s="14"/>
      <c r="L20" s="15"/>
      <c r="M20" s="14"/>
      <c r="N20" s="15"/>
    </row>
    <row r="21" spans="1:14" ht="15" customHeight="1">
      <c r="A21" s="406"/>
      <c r="B21" s="101" t="s">
        <v>102</v>
      </c>
      <c r="C21" s="111">
        <v>0</v>
      </c>
      <c r="D21" s="241">
        <f>(4.03+0.784+0.093)*1.075</f>
        <v>5.275024999999999</v>
      </c>
      <c r="E21" s="409"/>
      <c r="F21" s="428"/>
      <c r="G21" s="407"/>
      <c r="H21" s="428"/>
      <c r="I21" s="7"/>
      <c r="J21" s="8"/>
      <c r="K21" s="7"/>
      <c r="L21" s="8"/>
      <c r="M21" s="7"/>
      <c r="N21" s="8"/>
    </row>
    <row r="22" spans="1:14" ht="15" customHeight="1" thickBot="1">
      <c r="A22" s="406"/>
      <c r="B22" s="101" t="s">
        <v>101</v>
      </c>
      <c r="C22" s="111">
        <v>17.25</v>
      </c>
      <c r="D22" s="241">
        <f>46.514*1.075</f>
        <v>50.00255</v>
      </c>
      <c r="E22" s="409"/>
      <c r="F22" s="428"/>
      <c r="G22" s="407"/>
      <c r="H22" s="428"/>
      <c r="I22" s="7"/>
      <c r="J22" s="8"/>
      <c r="K22" s="7"/>
      <c r="L22" s="8"/>
      <c r="M22" s="7"/>
      <c r="N22" s="8"/>
    </row>
    <row r="23" spans="1:14" ht="13.5" thickTop="1">
      <c r="A23" s="405" t="s">
        <v>20</v>
      </c>
      <c r="B23" s="97" t="s">
        <v>95</v>
      </c>
      <c r="C23" s="110"/>
      <c r="D23" s="6"/>
      <c r="E23" s="408"/>
      <c r="F23" s="267"/>
      <c r="G23" s="257"/>
      <c r="H23" s="267"/>
      <c r="I23" s="14"/>
      <c r="J23" s="15"/>
      <c r="K23" s="14"/>
      <c r="L23" s="15"/>
      <c r="M23" s="14"/>
      <c r="N23" s="15"/>
    </row>
    <row r="24" spans="1:14" ht="12.75">
      <c r="A24" s="406"/>
      <c r="B24" s="101" t="s">
        <v>102</v>
      </c>
      <c r="C24" s="111"/>
      <c r="D24" s="8"/>
      <c r="E24" s="409"/>
      <c r="F24" s="428"/>
      <c r="G24" s="407"/>
      <c r="H24" s="428"/>
      <c r="I24" s="7"/>
      <c r="J24" s="8"/>
      <c r="K24" s="7"/>
      <c r="L24" s="8"/>
      <c r="M24" s="7"/>
      <c r="N24" s="8"/>
    </row>
    <row r="25" spans="1:14" ht="13.5" thickBot="1">
      <c r="A25" s="406"/>
      <c r="B25" s="101" t="s">
        <v>101</v>
      </c>
      <c r="C25" s="111"/>
      <c r="D25" s="8"/>
      <c r="E25" s="409"/>
      <c r="F25" s="428"/>
      <c r="G25" s="407"/>
      <c r="H25" s="428"/>
      <c r="I25" s="7"/>
      <c r="J25" s="8"/>
      <c r="K25" s="7"/>
      <c r="L25" s="8"/>
      <c r="M25" s="7"/>
      <c r="N25" s="8"/>
    </row>
    <row r="26" spans="1:14" ht="13.5" thickTop="1">
      <c r="A26" s="405" t="s">
        <v>69</v>
      </c>
      <c r="B26" s="97" t="s">
        <v>95</v>
      </c>
      <c r="C26" s="110"/>
      <c r="D26" s="6"/>
      <c r="E26" s="408"/>
      <c r="F26" s="267"/>
      <c r="G26" s="257"/>
      <c r="H26" s="267"/>
      <c r="I26" s="14"/>
      <c r="J26" s="15"/>
      <c r="K26" s="14"/>
      <c r="L26" s="15"/>
      <c r="M26" s="14"/>
      <c r="N26" s="15"/>
    </row>
    <row r="27" spans="1:14" ht="12.75">
      <c r="A27" s="406"/>
      <c r="B27" s="101" t="s">
        <v>102</v>
      </c>
      <c r="C27" s="111"/>
      <c r="D27" s="8"/>
      <c r="E27" s="409"/>
      <c r="F27" s="428"/>
      <c r="G27" s="407"/>
      <c r="H27" s="428"/>
      <c r="I27" s="7"/>
      <c r="J27" s="8"/>
      <c r="K27" s="7"/>
      <c r="L27" s="8"/>
      <c r="M27" s="7"/>
      <c r="N27" s="8"/>
    </row>
    <row r="28" spans="1:14" ht="13.5" thickBot="1">
      <c r="A28" s="406"/>
      <c r="B28" s="101" t="s">
        <v>101</v>
      </c>
      <c r="C28" s="111"/>
      <c r="D28" s="8"/>
      <c r="E28" s="409"/>
      <c r="F28" s="428"/>
      <c r="G28" s="407"/>
      <c r="H28" s="428"/>
      <c r="I28" s="7"/>
      <c r="J28" s="8"/>
      <c r="K28" s="7"/>
      <c r="L28" s="8"/>
      <c r="M28" s="7"/>
      <c r="N28" s="8"/>
    </row>
    <row r="29" spans="1:14" ht="13.5" thickTop="1">
      <c r="A29" s="405" t="s">
        <v>70</v>
      </c>
      <c r="B29" s="97" t="s">
        <v>95</v>
      </c>
      <c r="C29" s="110"/>
      <c r="D29" s="6"/>
      <c r="E29" s="408"/>
      <c r="F29" s="251"/>
      <c r="G29" s="257"/>
      <c r="H29" s="251"/>
      <c r="I29" s="14"/>
      <c r="J29" s="15"/>
      <c r="K29" s="14"/>
      <c r="L29" s="15"/>
      <c r="M29" s="14"/>
      <c r="N29" s="15"/>
    </row>
    <row r="30" spans="1:14" ht="12.75">
      <c r="A30" s="406"/>
      <c r="B30" s="101" t="s">
        <v>102</v>
      </c>
      <c r="C30" s="111"/>
      <c r="D30" s="8"/>
      <c r="E30" s="409"/>
      <c r="F30" s="282"/>
      <c r="G30" s="407"/>
      <c r="H30" s="282"/>
      <c r="I30" s="7"/>
      <c r="J30" s="8"/>
      <c r="K30" s="7"/>
      <c r="L30" s="8"/>
      <c r="M30" s="7"/>
      <c r="N30" s="8"/>
    </row>
    <row r="31" spans="1:14" ht="12.75">
      <c r="A31" s="406"/>
      <c r="B31" s="101" t="s">
        <v>101</v>
      </c>
      <c r="C31" s="111"/>
      <c r="D31" s="8"/>
      <c r="E31" s="409"/>
      <c r="F31" s="282"/>
      <c r="G31" s="407"/>
      <c r="H31" s="282"/>
      <c r="I31" s="7"/>
      <c r="J31" s="8"/>
      <c r="K31" s="7"/>
      <c r="L31" s="8"/>
      <c r="M31" s="7"/>
      <c r="N31" s="8"/>
    </row>
    <row r="32" spans="1:14" ht="12.75">
      <c r="A32" s="405" t="s">
        <v>22</v>
      </c>
      <c r="B32" s="103" t="s">
        <v>95</v>
      </c>
      <c r="C32" s="110"/>
      <c r="D32" s="15"/>
      <c r="E32" s="408"/>
      <c r="F32" s="251"/>
      <c r="G32" s="257"/>
      <c r="H32" s="251"/>
      <c r="I32" s="21"/>
      <c r="J32" s="22"/>
      <c r="K32" s="21"/>
      <c r="L32" s="22"/>
      <c r="M32" s="21"/>
      <c r="N32" s="22"/>
    </row>
    <row r="33" spans="1:14" ht="12.75">
      <c r="A33" s="406"/>
      <c r="B33" s="99" t="s">
        <v>96</v>
      </c>
      <c r="C33" s="111"/>
      <c r="D33" s="8"/>
      <c r="E33" s="409"/>
      <c r="F33" s="282"/>
      <c r="G33" s="407"/>
      <c r="H33" s="282"/>
      <c r="I33" s="21"/>
      <c r="J33" s="22"/>
      <c r="K33" s="21"/>
      <c r="L33" s="22"/>
      <c r="M33" s="21"/>
      <c r="N33" s="22"/>
    </row>
    <row r="34" spans="1:14" ht="12.75">
      <c r="A34" s="406"/>
      <c r="B34" s="103" t="s">
        <v>95</v>
      </c>
      <c r="C34" s="111"/>
      <c r="D34" s="8"/>
      <c r="E34" s="409"/>
      <c r="F34" s="282"/>
      <c r="G34" s="407"/>
      <c r="H34" s="282"/>
      <c r="I34" s="21"/>
      <c r="J34" s="22"/>
      <c r="K34" s="21"/>
      <c r="L34" s="22"/>
      <c r="M34" s="21"/>
      <c r="N34" s="22"/>
    </row>
    <row r="35" spans="1:14" ht="12.75">
      <c r="A35" s="405" t="s">
        <v>23</v>
      </c>
      <c r="B35" s="103" t="s">
        <v>95</v>
      </c>
      <c r="C35" s="110"/>
      <c r="D35" s="15"/>
      <c r="E35" s="408"/>
      <c r="F35" s="251"/>
      <c r="G35" s="257"/>
      <c r="H35" s="251"/>
      <c r="I35" s="4"/>
      <c r="J35" s="5"/>
      <c r="K35" s="4"/>
      <c r="L35" s="5"/>
      <c r="M35" s="4"/>
      <c r="N35" s="5"/>
    </row>
    <row r="36" spans="1:14" ht="15" customHeight="1">
      <c r="A36" s="406"/>
      <c r="B36" s="99" t="s">
        <v>96</v>
      </c>
      <c r="C36" s="111"/>
      <c r="D36" s="8"/>
      <c r="E36" s="409"/>
      <c r="F36" s="282"/>
      <c r="G36" s="407"/>
      <c r="H36" s="282"/>
      <c r="I36" s="4"/>
      <c r="J36" s="5"/>
      <c r="K36" s="4"/>
      <c r="L36" s="5"/>
      <c r="M36" s="4"/>
      <c r="N36" s="5"/>
    </row>
    <row r="37" spans="1:14" ht="15" customHeight="1">
      <c r="A37" s="406"/>
      <c r="B37" s="103" t="s">
        <v>95</v>
      </c>
      <c r="C37" s="111"/>
      <c r="D37" s="8"/>
      <c r="E37" s="409"/>
      <c r="F37" s="282"/>
      <c r="G37" s="407"/>
      <c r="H37" s="282"/>
      <c r="I37" s="4"/>
      <c r="J37" s="5"/>
      <c r="K37" s="4"/>
      <c r="L37" s="5"/>
      <c r="M37" s="4"/>
      <c r="N37" s="5"/>
    </row>
    <row r="38" spans="1:14" ht="12.75">
      <c r="A38" s="405" t="s">
        <v>24</v>
      </c>
      <c r="B38" s="103" t="s">
        <v>95</v>
      </c>
      <c r="C38" s="110"/>
      <c r="D38" s="15"/>
      <c r="E38" s="408"/>
      <c r="F38" s="251"/>
      <c r="G38" s="257"/>
      <c r="H38" s="251"/>
      <c r="I38" s="4"/>
      <c r="J38" s="5"/>
      <c r="K38" s="4"/>
      <c r="L38" s="5"/>
      <c r="M38" s="4"/>
      <c r="N38" s="5"/>
    </row>
    <row r="39" spans="1:14" ht="15" customHeight="1" thickBot="1">
      <c r="A39" s="406"/>
      <c r="B39" s="105" t="s">
        <v>96</v>
      </c>
      <c r="C39" s="111"/>
      <c r="D39" s="8"/>
      <c r="E39" s="409"/>
      <c r="F39" s="282"/>
      <c r="G39" s="407"/>
      <c r="H39" s="282"/>
      <c r="I39" s="4"/>
      <c r="J39" s="5"/>
      <c r="K39" s="4"/>
      <c r="L39" s="5"/>
      <c r="M39" s="4"/>
      <c r="N39" s="5"/>
    </row>
    <row r="40" spans="1:14" ht="15" customHeight="1">
      <c r="A40" s="406"/>
      <c r="B40" s="103" t="s">
        <v>95</v>
      </c>
      <c r="C40" s="111"/>
      <c r="D40" s="8"/>
      <c r="E40" s="409"/>
      <c r="F40" s="282"/>
      <c r="G40" s="407"/>
      <c r="H40" s="282"/>
      <c r="I40" s="4"/>
      <c r="J40" s="5"/>
      <c r="K40" s="4"/>
      <c r="L40" s="5"/>
      <c r="M40" s="4"/>
      <c r="N40" s="5"/>
    </row>
    <row r="41" spans="1:14" ht="12.75">
      <c r="A41" s="405" t="s">
        <v>25</v>
      </c>
      <c r="B41" s="103" t="s">
        <v>95</v>
      </c>
      <c r="C41" s="110"/>
      <c r="D41" s="15"/>
      <c r="E41" s="408"/>
      <c r="F41" s="251"/>
      <c r="G41" s="257"/>
      <c r="H41" s="251"/>
      <c r="I41" s="4"/>
      <c r="J41" s="5"/>
      <c r="K41" s="4"/>
      <c r="L41" s="5"/>
      <c r="M41" s="4"/>
      <c r="N41" s="5"/>
    </row>
    <row r="42" spans="1:14" ht="15" customHeight="1" thickBot="1">
      <c r="A42" s="406"/>
      <c r="B42" s="105" t="s">
        <v>96</v>
      </c>
      <c r="C42" s="111"/>
      <c r="D42" s="8"/>
      <c r="E42" s="409"/>
      <c r="F42" s="282"/>
      <c r="G42" s="407"/>
      <c r="H42" s="282"/>
      <c r="I42" s="4"/>
      <c r="J42" s="5"/>
      <c r="K42" s="4"/>
      <c r="L42" s="5"/>
      <c r="M42" s="4"/>
      <c r="N42" s="5"/>
    </row>
    <row r="43" spans="1:14" ht="15" customHeight="1" thickBot="1">
      <c r="A43" s="406"/>
      <c r="B43" s="103" t="s">
        <v>95</v>
      </c>
      <c r="C43" s="111"/>
      <c r="D43" s="8"/>
      <c r="E43" s="409"/>
      <c r="F43" s="282"/>
      <c r="G43" s="407"/>
      <c r="H43" s="282"/>
      <c r="I43" s="14"/>
      <c r="J43" s="15"/>
      <c r="K43" s="14"/>
      <c r="L43" s="15"/>
      <c r="M43" s="14"/>
      <c r="N43" s="15"/>
    </row>
    <row r="44" spans="1:14" ht="12.75">
      <c r="A44" s="398" t="s">
        <v>26</v>
      </c>
      <c r="B44" s="209" t="s">
        <v>95</v>
      </c>
      <c r="C44" s="77"/>
      <c r="D44" s="77"/>
      <c r="E44" s="422"/>
      <c r="F44" s="424"/>
      <c r="G44" s="426"/>
      <c r="H44" s="392"/>
      <c r="I44" s="188"/>
      <c r="J44" s="189"/>
      <c r="K44" s="188"/>
      <c r="L44" s="189"/>
      <c r="M44" s="188"/>
      <c r="N44" s="189"/>
    </row>
    <row r="45" spans="1:14" ht="15" customHeight="1" thickBot="1">
      <c r="A45" s="399"/>
      <c r="B45" s="211" t="s">
        <v>96</v>
      </c>
      <c r="C45" s="78"/>
      <c r="D45" s="78"/>
      <c r="E45" s="250"/>
      <c r="F45" s="282"/>
      <c r="G45" s="407"/>
      <c r="H45" s="393"/>
      <c r="I45" s="216"/>
      <c r="J45" s="120"/>
      <c r="K45" s="216"/>
      <c r="L45" s="120"/>
      <c r="M45" s="216"/>
      <c r="N45" s="120"/>
    </row>
    <row r="46" spans="1:14" ht="15" customHeight="1" thickBot="1">
      <c r="A46" s="400"/>
      <c r="B46" s="212" t="s">
        <v>95</v>
      </c>
      <c r="C46" s="155"/>
      <c r="D46" s="155"/>
      <c r="E46" s="423"/>
      <c r="F46" s="425"/>
      <c r="G46" s="427"/>
      <c r="H46" s="394"/>
      <c r="I46" s="217"/>
      <c r="J46" s="121"/>
      <c r="K46" s="217"/>
      <c r="L46" s="121"/>
      <c r="M46" s="217"/>
      <c r="N46" s="12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71" t="s">
        <v>32</v>
      </c>
      <c r="B48" s="271"/>
      <c r="C48" s="271"/>
      <c r="D48" s="27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71" t="s">
        <v>35</v>
      </c>
      <c r="C50" s="271"/>
      <c r="D50" s="271"/>
      <c r="E50" s="27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71" t="s">
        <v>34</v>
      </c>
      <c r="C51" s="271"/>
      <c r="D51" s="27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sheetProtection/>
  <mergeCells count="79">
    <mergeCell ref="E35:E37"/>
    <mergeCell ref="H38:H40"/>
    <mergeCell ref="A38:A40"/>
    <mergeCell ref="E38:E40"/>
    <mergeCell ref="F38:F40"/>
    <mergeCell ref="G38:G40"/>
    <mergeCell ref="H23:H25"/>
    <mergeCell ref="A23:A25"/>
    <mergeCell ref="E23:E25"/>
    <mergeCell ref="F23:F25"/>
    <mergeCell ref="G23:G25"/>
    <mergeCell ref="H26:H28"/>
    <mergeCell ref="A26:A28"/>
    <mergeCell ref="E26:E28"/>
    <mergeCell ref="F26:F28"/>
    <mergeCell ref="G26:G28"/>
    <mergeCell ref="F14:F16"/>
    <mergeCell ref="E14:E16"/>
    <mergeCell ref="A20:A22"/>
    <mergeCell ref="E20:E22"/>
    <mergeCell ref="F20:F22"/>
    <mergeCell ref="G20:G22"/>
    <mergeCell ref="E11:E13"/>
    <mergeCell ref="H20:H22"/>
    <mergeCell ref="B50:E50"/>
    <mergeCell ref="B51:D51"/>
    <mergeCell ref="A11:A13"/>
    <mergeCell ref="I9:J9"/>
    <mergeCell ref="E9:E10"/>
    <mergeCell ref="F9:F10"/>
    <mergeCell ref="G9:H9"/>
    <mergeCell ref="A14:A16"/>
    <mergeCell ref="G14:G16"/>
    <mergeCell ref="H14:H16"/>
    <mergeCell ref="M9:N9"/>
    <mergeCell ref="A48:D48"/>
    <mergeCell ref="A6:N7"/>
    <mergeCell ref="A8:A10"/>
    <mergeCell ref="B8:D8"/>
    <mergeCell ref="E8:F8"/>
    <mergeCell ref="G8:N8"/>
    <mergeCell ref="D9:D10"/>
    <mergeCell ref="I1:K1"/>
    <mergeCell ref="I2:K2"/>
    <mergeCell ref="I3:K3"/>
    <mergeCell ref="K9:L9"/>
    <mergeCell ref="F11:F13"/>
    <mergeCell ref="G11:G13"/>
    <mergeCell ref="H11:H13"/>
    <mergeCell ref="H29:H31"/>
    <mergeCell ref="A29:A31"/>
    <mergeCell ref="E29:E31"/>
    <mergeCell ref="F29:F31"/>
    <mergeCell ref="G29:G31"/>
    <mergeCell ref="H17:H19"/>
    <mergeCell ref="A17:A19"/>
    <mergeCell ref="E17:E19"/>
    <mergeCell ref="F17:F19"/>
    <mergeCell ref="G17:G19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29" t="s">
        <v>29</v>
      </c>
      <c r="J1" s="429"/>
      <c r="K1" s="429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29" t="s">
        <v>2</v>
      </c>
      <c r="J2" s="429"/>
      <c r="K2" s="429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431" t="s">
        <v>27</v>
      </c>
      <c r="H9" s="432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391"/>
      <c r="C10" s="256"/>
      <c r="D10" s="252"/>
      <c r="E10" s="287"/>
      <c r="F10" s="252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7" t="s">
        <v>95</v>
      </c>
      <c r="C11" s="220">
        <v>1620</v>
      </c>
      <c r="D11" s="6">
        <f>5.37+2.599+0.093</f>
        <v>8.062000000000001</v>
      </c>
      <c r="E11" s="286">
        <v>297</v>
      </c>
      <c r="F11" s="270">
        <v>28.34</v>
      </c>
      <c r="G11" s="266">
        <f>150*84</f>
        <v>12600</v>
      </c>
      <c r="H11" s="292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417"/>
      <c r="B12" s="99" t="s">
        <v>114</v>
      </c>
      <c r="C12" s="218">
        <v>17.25</v>
      </c>
      <c r="D12" s="22">
        <v>45.412</v>
      </c>
      <c r="E12" s="421"/>
      <c r="F12" s="261"/>
      <c r="G12" s="262"/>
      <c r="H12" s="268"/>
      <c r="I12" s="21"/>
      <c r="J12" s="22"/>
      <c r="K12" s="21"/>
      <c r="L12" s="22"/>
      <c r="M12" s="21"/>
      <c r="N12" s="22"/>
    </row>
    <row r="13" spans="1:14" ht="15" customHeight="1" thickTop="1">
      <c r="A13" s="405" t="s">
        <v>17</v>
      </c>
      <c r="B13" s="101" t="s">
        <v>95</v>
      </c>
      <c r="C13" s="112">
        <v>1440</v>
      </c>
      <c r="D13" s="6">
        <v>8.062</v>
      </c>
      <c r="E13" s="408">
        <v>250</v>
      </c>
      <c r="F13" s="251">
        <v>28.34</v>
      </c>
      <c r="G13" s="257">
        <f>150*84</f>
        <v>12600</v>
      </c>
      <c r="H13" s="267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417"/>
      <c r="B14" s="101" t="s">
        <v>96</v>
      </c>
      <c r="C14" s="219">
        <v>17.25</v>
      </c>
      <c r="D14" s="22">
        <v>45.412</v>
      </c>
      <c r="E14" s="421"/>
      <c r="F14" s="261"/>
      <c r="G14" s="262"/>
      <c r="H14" s="268"/>
      <c r="I14" s="7"/>
      <c r="J14" s="8"/>
      <c r="K14" s="7"/>
      <c r="L14" s="8"/>
      <c r="M14" s="7"/>
      <c r="N14" s="8"/>
    </row>
    <row r="15" spans="1:14" ht="15" customHeight="1" thickTop="1">
      <c r="A15" s="405" t="s">
        <v>18</v>
      </c>
      <c r="B15" s="103" t="s">
        <v>95</v>
      </c>
      <c r="C15" s="221">
        <v>1380</v>
      </c>
      <c r="D15" s="6">
        <v>8.062</v>
      </c>
      <c r="E15" s="408">
        <v>269</v>
      </c>
      <c r="F15" s="251">
        <v>28.34</v>
      </c>
      <c r="G15" s="257">
        <f>150*84</f>
        <v>12600</v>
      </c>
      <c r="H15" s="267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417"/>
      <c r="B16" s="99" t="s">
        <v>96</v>
      </c>
      <c r="C16" s="218">
        <v>17.25</v>
      </c>
      <c r="D16" s="22">
        <v>45.412</v>
      </c>
      <c r="E16" s="421"/>
      <c r="F16" s="261"/>
      <c r="G16" s="262"/>
      <c r="H16" s="268"/>
      <c r="I16" s="21"/>
      <c r="J16" s="22"/>
      <c r="K16" s="21"/>
      <c r="L16" s="22"/>
      <c r="M16" s="21"/>
      <c r="N16" s="22"/>
    </row>
    <row r="17" spans="1:14" ht="15" customHeight="1" thickTop="1">
      <c r="A17" s="405" t="s">
        <v>19</v>
      </c>
      <c r="B17" s="103" t="s">
        <v>95</v>
      </c>
      <c r="C17" s="221">
        <v>1140</v>
      </c>
      <c r="D17" s="240">
        <f>5.37*1.075+2.745*1.075+0.093*1.075</f>
        <v>8.8236</v>
      </c>
      <c r="E17" s="408">
        <v>162</v>
      </c>
      <c r="F17" s="251">
        <v>28.34</v>
      </c>
      <c r="G17" s="257">
        <f>150*84</f>
        <v>12600</v>
      </c>
      <c r="H17" s="267">
        <v>12.33</v>
      </c>
      <c r="I17" s="14"/>
      <c r="J17" s="15"/>
      <c r="K17" s="14"/>
      <c r="L17" s="15"/>
      <c r="M17" s="14"/>
      <c r="N17" s="15"/>
    </row>
    <row r="18" spans="1:14" ht="13.5" thickBot="1">
      <c r="A18" s="417"/>
      <c r="B18" s="99" t="s">
        <v>96</v>
      </c>
      <c r="C18" s="109">
        <v>17.25</v>
      </c>
      <c r="D18" s="242">
        <f>46.514*1.075</f>
        <v>50.00255</v>
      </c>
      <c r="E18" s="421"/>
      <c r="F18" s="261"/>
      <c r="G18" s="262"/>
      <c r="H18" s="268"/>
      <c r="I18" s="21"/>
      <c r="J18" s="22"/>
      <c r="K18" s="21"/>
      <c r="L18" s="22"/>
      <c r="M18" s="21"/>
      <c r="N18" s="22"/>
    </row>
    <row r="19" spans="1:14" ht="13.5" thickTop="1">
      <c r="A19" s="405" t="s">
        <v>20</v>
      </c>
      <c r="B19" s="103" t="s">
        <v>95</v>
      </c>
      <c r="C19" s="110"/>
      <c r="D19" s="6"/>
      <c r="E19" s="408"/>
      <c r="F19" s="251"/>
      <c r="G19" s="257"/>
      <c r="H19" s="251"/>
      <c r="I19" s="14"/>
      <c r="J19" s="15"/>
      <c r="K19" s="14"/>
      <c r="L19" s="15"/>
      <c r="M19" s="14"/>
      <c r="N19" s="15"/>
    </row>
    <row r="20" spans="1:14" ht="13.5" thickBot="1">
      <c r="A20" s="417"/>
      <c r="B20" s="99" t="s">
        <v>96</v>
      </c>
      <c r="C20" s="109"/>
      <c r="D20" s="22"/>
      <c r="E20" s="421"/>
      <c r="F20" s="261"/>
      <c r="G20" s="262"/>
      <c r="H20" s="261"/>
      <c r="I20" s="21"/>
      <c r="J20" s="22"/>
      <c r="K20" s="21"/>
      <c r="L20" s="22"/>
      <c r="M20" s="21"/>
      <c r="N20" s="22"/>
    </row>
    <row r="21" spans="1:14" ht="13.5" thickTop="1">
      <c r="A21" s="405" t="s">
        <v>69</v>
      </c>
      <c r="B21" s="103" t="s">
        <v>95</v>
      </c>
      <c r="C21" s="110"/>
      <c r="D21" s="6"/>
      <c r="E21" s="408"/>
      <c r="F21" s="251"/>
      <c r="G21" s="257"/>
      <c r="H21" s="251"/>
      <c r="I21" s="14"/>
      <c r="J21" s="15"/>
      <c r="K21" s="14"/>
      <c r="L21" s="15"/>
      <c r="M21" s="14"/>
      <c r="N21" s="15"/>
    </row>
    <row r="22" spans="1:14" ht="13.5" thickBot="1">
      <c r="A22" s="417"/>
      <c r="B22" s="99" t="s">
        <v>96</v>
      </c>
      <c r="C22" s="109"/>
      <c r="D22" s="22"/>
      <c r="E22" s="421"/>
      <c r="F22" s="261"/>
      <c r="G22" s="262"/>
      <c r="H22" s="261"/>
      <c r="I22" s="21"/>
      <c r="J22" s="22"/>
      <c r="K22" s="21"/>
      <c r="L22" s="22"/>
      <c r="M22" s="21"/>
      <c r="N22" s="22"/>
    </row>
    <row r="23" spans="1:14" ht="13.5" thickTop="1">
      <c r="A23" s="405" t="s">
        <v>70</v>
      </c>
      <c r="B23" s="103" t="s">
        <v>95</v>
      </c>
      <c r="C23" s="110"/>
      <c r="D23" s="6"/>
      <c r="E23" s="408"/>
      <c r="F23" s="251"/>
      <c r="G23" s="257"/>
      <c r="H23" s="251"/>
      <c r="I23" s="14"/>
      <c r="J23" s="15"/>
      <c r="K23" s="14"/>
      <c r="L23" s="15"/>
      <c r="M23" s="14"/>
      <c r="N23" s="15"/>
    </row>
    <row r="24" spans="1:14" ht="12.75">
      <c r="A24" s="417"/>
      <c r="B24" s="99" t="s">
        <v>96</v>
      </c>
      <c r="C24" s="109"/>
      <c r="D24" s="22"/>
      <c r="E24" s="421"/>
      <c r="F24" s="261"/>
      <c r="G24" s="262"/>
      <c r="H24" s="261"/>
      <c r="I24" s="21"/>
      <c r="J24" s="22"/>
      <c r="K24" s="21"/>
      <c r="L24" s="22"/>
      <c r="M24" s="21"/>
      <c r="N24" s="22"/>
    </row>
    <row r="25" spans="1:14" ht="12.75">
      <c r="A25" s="405" t="s">
        <v>22</v>
      </c>
      <c r="B25" s="103" t="s">
        <v>95</v>
      </c>
      <c r="C25" s="110"/>
      <c r="D25" s="15"/>
      <c r="E25" s="408"/>
      <c r="F25" s="251"/>
      <c r="G25" s="257"/>
      <c r="H25" s="251"/>
      <c r="I25" s="21"/>
      <c r="J25" s="22"/>
      <c r="K25" s="21"/>
      <c r="L25" s="22"/>
      <c r="M25" s="21"/>
      <c r="N25" s="22"/>
    </row>
    <row r="26" spans="1:14" ht="12.75">
      <c r="A26" s="417"/>
      <c r="B26" s="99" t="s">
        <v>96</v>
      </c>
      <c r="C26" s="109"/>
      <c r="D26" s="22"/>
      <c r="E26" s="421"/>
      <c r="F26" s="261"/>
      <c r="G26" s="262"/>
      <c r="H26" s="261"/>
      <c r="I26" s="4"/>
      <c r="J26" s="5"/>
      <c r="K26" s="4"/>
      <c r="L26" s="5"/>
      <c r="M26" s="4"/>
      <c r="N26" s="5"/>
    </row>
    <row r="27" spans="1:14" ht="12.75">
      <c r="A27" s="405" t="s">
        <v>23</v>
      </c>
      <c r="B27" s="103" t="s">
        <v>95</v>
      </c>
      <c r="C27" s="110"/>
      <c r="D27" s="15"/>
      <c r="E27" s="408"/>
      <c r="F27" s="251"/>
      <c r="G27" s="257"/>
      <c r="H27" s="251"/>
      <c r="I27" s="4"/>
      <c r="J27" s="5"/>
      <c r="K27" s="4"/>
      <c r="L27" s="5"/>
      <c r="M27" s="4"/>
      <c r="N27" s="5"/>
    </row>
    <row r="28" spans="1:14" ht="12.75">
      <c r="A28" s="417"/>
      <c r="B28" s="99" t="s">
        <v>96</v>
      </c>
      <c r="C28" s="109"/>
      <c r="D28" s="22"/>
      <c r="E28" s="421"/>
      <c r="F28" s="261"/>
      <c r="G28" s="262"/>
      <c r="H28" s="261"/>
      <c r="I28" s="4"/>
      <c r="J28" s="5"/>
      <c r="K28" s="4"/>
      <c r="L28" s="5"/>
      <c r="M28" s="4"/>
      <c r="N28" s="5"/>
    </row>
    <row r="29" spans="1:14" ht="12.75">
      <c r="A29" s="405" t="s">
        <v>24</v>
      </c>
      <c r="B29" s="103" t="s">
        <v>95</v>
      </c>
      <c r="C29" s="110"/>
      <c r="D29" s="15"/>
      <c r="E29" s="408"/>
      <c r="F29" s="251"/>
      <c r="G29" s="257"/>
      <c r="H29" s="251"/>
      <c r="I29" s="4"/>
      <c r="J29" s="5"/>
      <c r="K29" s="4"/>
      <c r="L29" s="5"/>
      <c r="M29" s="4"/>
      <c r="N29" s="5"/>
    </row>
    <row r="30" spans="1:14" ht="12.75">
      <c r="A30" s="417"/>
      <c r="B30" s="99" t="s">
        <v>96</v>
      </c>
      <c r="C30" s="109"/>
      <c r="D30" s="22"/>
      <c r="E30" s="421"/>
      <c r="F30" s="261"/>
      <c r="G30" s="262"/>
      <c r="H30" s="261"/>
      <c r="I30" s="4"/>
      <c r="J30" s="5"/>
      <c r="K30" s="4"/>
      <c r="L30" s="5"/>
      <c r="M30" s="4"/>
      <c r="N30" s="5"/>
    </row>
    <row r="31" spans="1:14" ht="12.75">
      <c r="A31" s="405" t="s">
        <v>25</v>
      </c>
      <c r="B31" s="103" t="s">
        <v>95</v>
      </c>
      <c r="C31" s="110"/>
      <c r="D31" s="15"/>
      <c r="E31" s="408"/>
      <c r="F31" s="251"/>
      <c r="G31" s="257"/>
      <c r="H31" s="251"/>
      <c r="I31" s="4"/>
      <c r="J31" s="5"/>
      <c r="K31" s="4"/>
      <c r="L31" s="5"/>
      <c r="M31" s="4"/>
      <c r="N31" s="5"/>
    </row>
    <row r="32" spans="1:14" ht="12.75">
      <c r="A32" s="417"/>
      <c r="B32" s="99" t="s">
        <v>96</v>
      </c>
      <c r="C32" s="109"/>
      <c r="D32" s="22"/>
      <c r="E32" s="421"/>
      <c r="F32" s="261"/>
      <c r="G32" s="262"/>
      <c r="H32" s="261"/>
      <c r="I32" s="4"/>
      <c r="J32" s="5"/>
      <c r="K32" s="4"/>
      <c r="L32" s="5"/>
      <c r="M32" s="4"/>
      <c r="N32" s="5"/>
    </row>
    <row r="33" spans="1:14" ht="12.75">
      <c r="A33" s="405" t="s">
        <v>26</v>
      </c>
      <c r="B33" s="103" t="s">
        <v>95</v>
      </c>
      <c r="C33" s="110"/>
      <c r="D33" s="15"/>
      <c r="E33" s="408"/>
      <c r="F33" s="251"/>
      <c r="G33" s="257"/>
      <c r="H33" s="251"/>
      <c r="I33" s="14"/>
      <c r="J33" s="15"/>
      <c r="K33" s="14"/>
      <c r="L33" s="15"/>
      <c r="M33" s="14"/>
      <c r="N33" s="15"/>
    </row>
    <row r="34" spans="1:14" ht="13.5" thickBot="1">
      <c r="A34" s="433"/>
      <c r="B34" s="105" t="s">
        <v>96</v>
      </c>
      <c r="C34" s="109"/>
      <c r="D34" s="22"/>
      <c r="E34" s="287"/>
      <c r="F34" s="252"/>
      <c r="G34" s="258"/>
      <c r="H34" s="25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271"/>
      <c r="B36" s="271"/>
      <c r="C36" s="271"/>
      <c r="D36" s="27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71"/>
      <c r="C38" s="271"/>
      <c r="D38" s="271"/>
      <c r="E38" s="27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71"/>
      <c r="C39" s="271"/>
      <c r="D39" s="27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79">
    <mergeCell ref="G29:G30"/>
    <mergeCell ref="H31:H32"/>
    <mergeCell ref="A31:A32"/>
    <mergeCell ref="E31:E32"/>
    <mergeCell ref="F31:F32"/>
    <mergeCell ref="A27:A28"/>
    <mergeCell ref="G27:G28"/>
    <mergeCell ref="H27:H28"/>
    <mergeCell ref="E27:E28"/>
    <mergeCell ref="F27:F28"/>
    <mergeCell ref="A33:A34"/>
    <mergeCell ref="H29:H30"/>
    <mergeCell ref="A29:A30"/>
    <mergeCell ref="E29:E30"/>
    <mergeCell ref="F29:F30"/>
    <mergeCell ref="G17:G18"/>
    <mergeCell ref="F21:F22"/>
    <mergeCell ref="G21:G22"/>
    <mergeCell ref="H21:H22"/>
    <mergeCell ref="A19:A20"/>
    <mergeCell ref="E19:E20"/>
    <mergeCell ref="A21:A22"/>
    <mergeCell ref="E21:E22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A6:N7"/>
    <mergeCell ref="A8:A10"/>
    <mergeCell ref="B8:D8"/>
    <mergeCell ref="E8:F8"/>
    <mergeCell ref="G8:N8"/>
    <mergeCell ref="D9:D10"/>
    <mergeCell ref="E9:E10"/>
    <mergeCell ref="H11:H12"/>
    <mergeCell ref="K9:L9"/>
    <mergeCell ref="F9:F10"/>
    <mergeCell ref="G9:H9"/>
    <mergeCell ref="M9:N9"/>
    <mergeCell ref="A36:D36"/>
    <mergeCell ref="F13:F14"/>
    <mergeCell ref="A17:A18"/>
    <mergeCell ref="E17:E18"/>
    <mergeCell ref="F17:F18"/>
    <mergeCell ref="A11:A12"/>
    <mergeCell ref="A13:A14"/>
    <mergeCell ref="A15:A16"/>
    <mergeCell ref="E15:E16"/>
    <mergeCell ref="I1:K1"/>
    <mergeCell ref="I2:K2"/>
    <mergeCell ref="I3:K3"/>
    <mergeCell ref="E11:E12"/>
    <mergeCell ref="F11:F12"/>
    <mergeCell ref="G11:G12"/>
    <mergeCell ref="A25:A26"/>
    <mergeCell ref="G25:G26"/>
    <mergeCell ref="H25:H26"/>
    <mergeCell ref="E25:E26"/>
    <mergeCell ref="F25:F26"/>
    <mergeCell ref="A23:A24"/>
    <mergeCell ref="E23:E24"/>
    <mergeCell ref="F23:F24"/>
    <mergeCell ref="G23:G24"/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29" t="s">
        <v>29</v>
      </c>
      <c r="J1" s="429"/>
      <c r="K1" s="429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73" t="s">
        <v>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</row>
    <row r="7" spans="1:14" ht="13.5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</row>
    <row r="8" spans="1:14" ht="16.5" thickBot="1" thickTop="1">
      <c r="A8" s="283" t="s">
        <v>6</v>
      </c>
      <c r="B8" s="263" t="s">
        <v>7</v>
      </c>
      <c r="C8" s="264"/>
      <c r="D8" s="265"/>
      <c r="E8" s="263" t="s">
        <v>11</v>
      </c>
      <c r="F8" s="265"/>
      <c r="G8" s="279" t="s">
        <v>15</v>
      </c>
      <c r="H8" s="280"/>
      <c r="I8" s="280"/>
      <c r="J8" s="280"/>
      <c r="K8" s="280"/>
      <c r="L8" s="280"/>
      <c r="M8" s="280"/>
      <c r="N8" s="281"/>
    </row>
    <row r="9" spans="1:14" ht="13.5" thickTop="1">
      <c r="A9" s="284"/>
      <c r="B9" s="247" t="s">
        <v>8</v>
      </c>
      <c r="C9" s="248"/>
      <c r="D9" s="270" t="s">
        <v>9</v>
      </c>
      <c r="E9" s="286" t="s">
        <v>10</v>
      </c>
      <c r="F9" s="270" t="s">
        <v>9</v>
      </c>
      <c r="G9" s="290" t="s">
        <v>27</v>
      </c>
      <c r="H9" s="291"/>
      <c r="I9" s="288" t="s">
        <v>28</v>
      </c>
      <c r="J9" s="289"/>
      <c r="K9" s="288" t="s">
        <v>13</v>
      </c>
      <c r="L9" s="289"/>
      <c r="M9" s="288" t="s">
        <v>14</v>
      </c>
      <c r="N9" s="289"/>
    </row>
    <row r="10" spans="1:14" ht="15" thickBot="1">
      <c r="A10" s="285"/>
      <c r="B10" s="391"/>
      <c r="C10" s="256"/>
      <c r="D10" s="252"/>
      <c r="E10" s="287"/>
      <c r="F10" s="252"/>
      <c r="G10" s="18" t="s">
        <v>116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7" t="s">
        <v>95</v>
      </c>
      <c r="C11" s="220">
        <v>3470</v>
      </c>
      <c r="D11" s="6">
        <f>6.04+2.352+0.093</f>
        <v>8.485</v>
      </c>
      <c r="E11" s="286">
        <v>24</v>
      </c>
      <c r="F11" s="270">
        <v>28.34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06"/>
      <c r="B12" s="101" t="s">
        <v>102</v>
      </c>
      <c r="C12" s="112">
        <v>1532</v>
      </c>
      <c r="D12" s="8">
        <f>4.03+0.784+0.093</f>
        <v>4.907</v>
      </c>
      <c r="E12" s="409"/>
      <c r="F12" s="282"/>
      <c r="G12" s="23"/>
      <c r="H12" s="24"/>
      <c r="I12" s="7"/>
      <c r="J12" s="8"/>
      <c r="K12" s="7"/>
      <c r="L12" s="8"/>
      <c r="M12" s="7"/>
      <c r="N12" s="8"/>
    </row>
    <row r="13" spans="1:14" ht="15.75" customHeight="1">
      <c r="A13" s="406"/>
      <c r="B13" s="101" t="s">
        <v>115</v>
      </c>
      <c r="C13" s="111">
        <v>0</v>
      </c>
      <c r="D13" s="8">
        <f>1.197</f>
        <v>1.197</v>
      </c>
      <c r="E13" s="409"/>
      <c r="F13" s="282"/>
      <c r="G13" s="23"/>
      <c r="H13" s="24"/>
      <c r="I13" s="7"/>
      <c r="J13" s="8"/>
      <c r="K13" s="7"/>
      <c r="L13" s="8"/>
      <c r="M13" s="7"/>
      <c r="N13" s="8"/>
    </row>
    <row r="14" spans="1:14" ht="16.5" customHeight="1" thickBot="1">
      <c r="A14" s="417"/>
      <c r="B14" s="99" t="s">
        <v>114</v>
      </c>
      <c r="C14" s="109">
        <v>21.1</v>
      </c>
      <c r="D14" s="22">
        <v>145.317</v>
      </c>
      <c r="E14" s="421"/>
      <c r="F14" s="261"/>
      <c r="G14" s="12"/>
      <c r="H14" s="17"/>
      <c r="I14" s="7"/>
      <c r="J14" s="8"/>
      <c r="K14" s="7"/>
      <c r="L14" s="8"/>
      <c r="M14" s="7"/>
      <c r="N14" s="8"/>
    </row>
    <row r="15" spans="1:14" ht="15" customHeight="1" thickTop="1">
      <c r="A15" s="405" t="s">
        <v>17</v>
      </c>
      <c r="B15" s="97" t="s">
        <v>95</v>
      </c>
      <c r="C15" s="221">
        <v>4013</v>
      </c>
      <c r="D15" s="6">
        <f>6.04+2.352+0.093</f>
        <v>8.485</v>
      </c>
      <c r="E15" s="408">
        <v>27</v>
      </c>
      <c r="F15" s="267">
        <v>28.34</v>
      </c>
      <c r="G15" s="25"/>
      <c r="H15" s="16"/>
      <c r="I15" s="14"/>
      <c r="J15" s="15"/>
      <c r="K15" s="14"/>
      <c r="L15" s="15"/>
      <c r="M15" s="14"/>
      <c r="N15" s="15"/>
    </row>
    <row r="16" spans="1:14" ht="15" customHeight="1">
      <c r="A16" s="406"/>
      <c r="B16" s="101" t="s">
        <v>102</v>
      </c>
      <c r="C16" s="112">
        <v>1668</v>
      </c>
      <c r="D16" s="8">
        <f>4.03+0.784+0.093</f>
        <v>4.907</v>
      </c>
      <c r="E16" s="409"/>
      <c r="F16" s="428"/>
      <c r="G16" s="23"/>
      <c r="H16" s="24"/>
      <c r="I16" s="7"/>
      <c r="J16" s="8"/>
      <c r="K16" s="7"/>
      <c r="L16" s="8"/>
      <c r="M16" s="7"/>
      <c r="N16" s="8"/>
    </row>
    <row r="17" spans="1:14" ht="15" customHeight="1">
      <c r="A17" s="406"/>
      <c r="B17" s="101" t="s">
        <v>115</v>
      </c>
      <c r="C17" s="111">
        <v>0</v>
      </c>
      <c r="D17" s="8">
        <f>1.197</f>
        <v>1.197</v>
      </c>
      <c r="E17" s="409"/>
      <c r="F17" s="428"/>
      <c r="G17" s="23"/>
      <c r="H17" s="24"/>
      <c r="I17" s="7"/>
      <c r="J17" s="8"/>
      <c r="K17" s="7"/>
      <c r="L17" s="8"/>
      <c r="M17" s="7"/>
      <c r="N17" s="8"/>
    </row>
    <row r="18" spans="1:14" ht="15" customHeight="1" thickBot="1">
      <c r="A18" s="417"/>
      <c r="B18" s="99" t="s">
        <v>114</v>
      </c>
      <c r="C18" s="109">
        <v>21.1</v>
      </c>
      <c r="D18" s="22">
        <v>145.317</v>
      </c>
      <c r="E18" s="421"/>
      <c r="F18" s="268"/>
      <c r="G18" s="12"/>
      <c r="H18" s="17"/>
      <c r="I18" s="21"/>
      <c r="J18" s="22"/>
      <c r="K18" s="21"/>
      <c r="L18" s="22"/>
      <c r="M18" s="21"/>
      <c r="N18" s="22"/>
    </row>
    <row r="19" spans="1:14" ht="15" customHeight="1" thickTop="1">
      <c r="A19" s="405" t="s">
        <v>18</v>
      </c>
      <c r="B19" s="97" t="s">
        <v>95</v>
      </c>
      <c r="C19" s="221">
        <v>2969</v>
      </c>
      <c r="D19" s="6">
        <f>6.04+2.352+0.093</f>
        <v>8.485</v>
      </c>
      <c r="E19" s="408">
        <v>34</v>
      </c>
      <c r="F19" s="267">
        <v>28.34</v>
      </c>
      <c r="G19" s="25"/>
      <c r="H19" s="16"/>
      <c r="I19" s="14"/>
      <c r="J19" s="15"/>
      <c r="K19" s="14"/>
      <c r="L19" s="15"/>
      <c r="M19" s="14"/>
      <c r="N19" s="15"/>
    </row>
    <row r="20" spans="1:14" ht="15" customHeight="1">
      <c r="A20" s="406"/>
      <c r="B20" s="101" t="s">
        <v>102</v>
      </c>
      <c r="C20" s="112">
        <v>1206</v>
      </c>
      <c r="D20" s="8">
        <f>4.03+0.784+0.093</f>
        <v>4.907</v>
      </c>
      <c r="E20" s="409"/>
      <c r="F20" s="428"/>
      <c r="G20" s="23"/>
      <c r="H20" s="24"/>
      <c r="I20" s="7"/>
      <c r="J20" s="8"/>
      <c r="K20" s="7"/>
      <c r="L20" s="8"/>
      <c r="M20" s="7"/>
      <c r="N20" s="8"/>
    </row>
    <row r="21" spans="1:14" ht="15" customHeight="1">
      <c r="A21" s="406"/>
      <c r="B21" s="101" t="s">
        <v>115</v>
      </c>
      <c r="C21" s="111">
        <v>0</v>
      </c>
      <c r="D21" s="8">
        <f>1.197</f>
        <v>1.197</v>
      </c>
      <c r="E21" s="409"/>
      <c r="F21" s="428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17"/>
      <c r="B22" s="99" t="s">
        <v>114</v>
      </c>
      <c r="C22" s="109">
        <v>21.1</v>
      </c>
      <c r="D22" s="22">
        <v>145.317</v>
      </c>
      <c r="E22" s="421"/>
      <c r="F22" s="268"/>
      <c r="G22" s="12"/>
      <c r="H22" s="17"/>
      <c r="I22" s="21"/>
      <c r="J22" s="22"/>
      <c r="K22" s="21"/>
      <c r="L22" s="22"/>
      <c r="M22" s="21"/>
      <c r="N22" s="22"/>
    </row>
    <row r="23" spans="1:14" ht="15" customHeight="1" thickTop="1">
      <c r="A23" s="405" t="s">
        <v>19</v>
      </c>
      <c r="B23" s="97" t="s">
        <v>95</v>
      </c>
      <c r="C23" s="221">
        <v>1239</v>
      </c>
      <c r="D23" s="240">
        <f>(6.04+2.233+0.093)*1.075</f>
        <v>8.99345</v>
      </c>
      <c r="E23" s="408">
        <v>30</v>
      </c>
      <c r="F23" s="267">
        <v>28.34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06"/>
      <c r="B24" s="101" t="s">
        <v>102</v>
      </c>
      <c r="C24" s="111">
        <v>389</v>
      </c>
      <c r="D24" s="241">
        <f>(4.03+0.744+0.093)*1.075</f>
        <v>5.232025</v>
      </c>
      <c r="E24" s="409"/>
      <c r="F24" s="428"/>
      <c r="G24" s="23"/>
      <c r="H24" s="24"/>
      <c r="I24" s="7"/>
      <c r="J24" s="8"/>
      <c r="K24" s="7"/>
      <c r="L24" s="8"/>
      <c r="M24" s="7"/>
      <c r="N24" s="8"/>
    </row>
    <row r="25" spans="1:14" ht="15" customHeight="1">
      <c r="A25" s="406"/>
      <c r="B25" s="101" t="s">
        <v>115</v>
      </c>
      <c r="C25" s="111">
        <v>0</v>
      </c>
      <c r="D25" s="241">
        <f>2.54*1.075</f>
        <v>2.7304999999999997</v>
      </c>
      <c r="E25" s="409"/>
      <c r="F25" s="428"/>
      <c r="G25" s="23"/>
      <c r="H25" s="24"/>
      <c r="I25" s="7"/>
      <c r="J25" s="8"/>
      <c r="K25" s="7"/>
      <c r="L25" s="8"/>
      <c r="M25" s="7"/>
      <c r="N25" s="8"/>
    </row>
    <row r="26" spans="1:14" ht="13.5" thickBot="1">
      <c r="A26" s="417"/>
      <c r="B26" s="99" t="s">
        <v>114</v>
      </c>
      <c r="C26" s="109">
        <v>21.1</v>
      </c>
      <c r="D26" s="17">
        <f>148.844*1.075</f>
        <v>160.0073</v>
      </c>
      <c r="E26" s="421"/>
      <c r="F26" s="268"/>
      <c r="G26" s="12"/>
      <c r="H26" s="17"/>
      <c r="I26" s="21"/>
      <c r="J26" s="22"/>
      <c r="K26" s="21"/>
      <c r="L26" s="22"/>
      <c r="M26" s="21"/>
      <c r="N26" s="22"/>
    </row>
    <row r="27" spans="1:14" ht="13.5" thickTop="1">
      <c r="A27" s="405" t="s">
        <v>20</v>
      </c>
      <c r="B27" s="97" t="s">
        <v>95</v>
      </c>
      <c r="C27" s="110"/>
      <c r="D27" s="6"/>
      <c r="E27" s="408"/>
      <c r="F27" s="267"/>
      <c r="G27" s="25"/>
      <c r="H27" s="16"/>
      <c r="I27" s="14"/>
      <c r="J27" s="15"/>
      <c r="K27" s="14"/>
      <c r="L27" s="15"/>
      <c r="M27" s="14"/>
      <c r="N27" s="15"/>
    </row>
    <row r="28" spans="1:14" ht="12.75">
      <c r="A28" s="406"/>
      <c r="B28" s="101" t="s">
        <v>102</v>
      </c>
      <c r="C28" s="111"/>
      <c r="D28" s="8"/>
      <c r="E28" s="409"/>
      <c r="F28" s="428"/>
      <c r="G28" s="23"/>
      <c r="H28" s="24"/>
      <c r="I28" s="7"/>
      <c r="J28" s="8"/>
      <c r="K28" s="7"/>
      <c r="L28" s="8"/>
      <c r="M28" s="7"/>
      <c r="N28" s="8"/>
    </row>
    <row r="29" spans="1:14" ht="12.75">
      <c r="A29" s="406"/>
      <c r="B29" s="101" t="s">
        <v>115</v>
      </c>
      <c r="C29" s="111"/>
      <c r="D29" s="8"/>
      <c r="E29" s="409"/>
      <c r="F29" s="428"/>
      <c r="G29" s="23"/>
      <c r="H29" s="24"/>
      <c r="I29" s="7"/>
      <c r="J29" s="8"/>
      <c r="K29" s="7"/>
      <c r="L29" s="8"/>
      <c r="M29" s="7"/>
      <c r="N29" s="8"/>
    </row>
    <row r="30" spans="1:14" ht="13.5" thickBot="1">
      <c r="A30" s="417"/>
      <c r="B30" s="99" t="s">
        <v>114</v>
      </c>
      <c r="C30" s="109"/>
      <c r="D30" s="22"/>
      <c r="E30" s="421"/>
      <c r="F30" s="268"/>
      <c r="G30" s="21"/>
      <c r="H30" s="22"/>
      <c r="I30" s="21"/>
      <c r="J30" s="22"/>
      <c r="K30" s="21"/>
      <c r="L30" s="22"/>
      <c r="M30" s="21"/>
      <c r="N30" s="22"/>
    </row>
    <row r="31" spans="1:14" ht="13.5" thickTop="1">
      <c r="A31" s="405" t="s">
        <v>69</v>
      </c>
      <c r="B31" s="97" t="s">
        <v>95</v>
      </c>
      <c r="C31" s="110"/>
      <c r="D31" s="6"/>
      <c r="E31" s="408"/>
      <c r="F31" s="267"/>
      <c r="G31" s="25"/>
      <c r="H31" s="16"/>
      <c r="I31" s="14"/>
      <c r="J31" s="15"/>
      <c r="K31" s="14"/>
      <c r="L31" s="15"/>
      <c r="M31" s="14"/>
      <c r="N31" s="15"/>
    </row>
    <row r="32" spans="1:14" ht="12.75">
      <c r="A32" s="406"/>
      <c r="B32" s="101" t="s">
        <v>102</v>
      </c>
      <c r="C32" s="111"/>
      <c r="D32" s="8"/>
      <c r="E32" s="409"/>
      <c r="F32" s="428"/>
      <c r="G32" s="23"/>
      <c r="H32" s="24"/>
      <c r="I32" s="7"/>
      <c r="J32" s="8"/>
      <c r="K32" s="7"/>
      <c r="L32" s="8"/>
      <c r="M32" s="7"/>
      <c r="N32" s="8"/>
    </row>
    <row r="33" spans="1:14" ht="12.75">
      <c r="A33" s="406"/>
      <c r="B33" s="101" t="s">
        <v>115</v>
      </c>
      <c r="C33" s="111"/>
      <c r="D33" s="8"/>
      <c r="E33" s="409"/>
      <c r="F33" s="428"/>
      <c r="G33" s="23"/>
      <c r="H33" s="24"/>
      <c r="I33" s="7"/>
      <c r="J33" s="8"/>
      <c r="K33" s="7"/>
      <c r="L33" s="8"/>
      <c r="M33" s="7"/>
      <c r="N33" s="8"/>
    </row>
    <row r="34" spans="1:14" ht="13.5" thickBot="1">
      <c r="A34" s="417"/>
      <c r="B34" s="99" t="s">
        <v>114</v>
      </c>
      <c r="C34" s="109"/>
      <c r="D34" s="22"/>
      <c r="E34" s="421"/>
      <c r="F34" s="268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405" t="s">
        <v>70</v>
      </c>
      <c r="B35" s="103" t="s">
        <v>95</v>
      </c>
      <c r="C35" s="110"/>
      <c r="D35" s="6"/>
      <c r="E35" s="408"/>
      <c r="F35" s="251"/>
      <c r="G35" s="25"/>
      <c r="H35" s="16"/>
      <c r="I35" s="14"/>
      <c r="J35" s="15"/>
      <c r="K35" s="14"/>
      <c r="L35" s="15"/>
      <c r="M35" s="14"/>
      <c r="N35" s="15"/>
    </row>
    <row r="36" spans="1:14" ht="12.75">
      <c r="A36" s="406"/>
      <c r="B36" s="99" t="s">
        <v>96</v>
      </c>
      <c r="C36" s="111"/>
      <c r="D36" s="8"/>
      <c r="E36" s="409"/>
      <c r="F36" s="282"/>
      <c r="G36" s="23"/>
      <c r="H36" s="24"/>
      <c r="I36" s="7"/>
      <c r="J36" s="8"/>
      <c r="K36" s="7"/>
      <c r="L36" s="8"/>
      <c r="M36" s="7"/>
      <c r="N36" s="8"/>
    </row>
    <row r="37" spans="1:14" ht="12.75">
      <c r="A37" s="417"/>
      <c r="B37" s="99" t="s">
        <v>108</v>
      </c>
      <c r="C37" s="109"/>
      <c r="D37" s="22"/>
      <c r="E37" s="421"/>
      <c r="F37" s="261"/>
      <c r="G37" s="21"/>
      <c r="H37" s="22"/>
      <c r="I37" s="21"/>
      <c r="J37" s="22"/>
      <c r="K37" s="21"/>
      <c r="L37" s="22"/>
      <c r="M37" s="21"/>
      <c r="N37" s="22"/>
    </row>
    <row r="38" spans="1:14" ht="12.75">
      <c r="A38" s="405" t="s">
        <v>22</v>
      </c>
      <c r="B38" s="103" t="s">
        <v>95</v>
      </c>
      <c r="C38" s="110"/>
      <c r="D38" s="15"/>
      <c r="E38" s="408"/>
      <c r="F38" s="251"/>
      <c r="G38" s="408"/>
      <c r="H38" s="251"/>
      <c r="I38" s="21"/>
      <c r="J38" s="22"/>
      <c r="K38" s="21"/>
      <c r="L38" s="22"/>
      <c r="M38" s="21"/>
      <c r="N38" s="22"/>
    </row>
    <row r="39" spans="1:14" ht="12.75">
      <c r="A39" s="406"/>
      <c r="B39" s="99" t="s">
        <v>96</v>
      </c>
      <c r="C39" s="111"/>
      <c r="D39" s="8"/>
      <c r="E39" s="409"/>
      <c r="F39" s="282"/>
      <c r="G39" s="409"/>
      <c r="H39" s="282"/>
      <c r="I39" s="21"/>
      <c r="J39" s="22"/>
      <c r="K39" s="21"/>
      <c r="L39" s="22"/>
      <c r="M39" s="21"/>
      <c r="N39" s="22"/>
    </row>
    <row r="40" spans="1:14" ht="12.75">
      <c r="A40" s="417"/>
      <c r="B40" s="99" t="s">
        <v>108</v>
      </c>
      <c r="C40" s="109"/>
      <c r="D40" s="22"/>
      <c r="E40" s="421"/>
      <c r="F40" s="261"/>
      <c r="G40" s="421"/>
      <c r="H40" s="261"/>
      <c r="I40" s="4"/>
      <c r="J40" s="5"/>
      <c r="K40" s="4"/>
      <c r="L40" s="5"/>
      <c r="M40" s="4"/>
      <c r="N40" s="5"/>
    </row>
    <row r="41" spans="1:14" ht="12.75">
      <c r="A41" s="405" t="s">
        <v>23</v>
      </c>
      <c r="B41" s="103" t="s">
        <v>95</v>
      </c>
      <c r="C41" s="110"/>
      <c r="D41" s="15"/>
      <c r="E41" s="408"/>
      <c r="F41" s="251"/>
      <c r="G41" s="21"/>
      <c r="H41" s="22"/>
      <c r="I41" s="4"/>
      <c r="J41" s="5"/>
      <c r="K41" s="4"/>
      <c r="L41" s="5"/>
      <c r="M41" s="4"/>
      <c r="N41" s="5"/>
    </row>
    <row r="42" spans="1:14" ht="12.75">
      <c r="A42" s="406"/>
      <c r="B42" s="99" t="s">
        <v>96</v>
      </c>
      <c r="C42" s="111"/>
      <c r="D42" s="8"/>
      <c r="E42" s="409"/>
      <c r="F42" s="282"/>
      <c r="G42" s="21"/>
      <c r="H42" s="22"/>
      <c r="I42" s="4"/>
      <c r="J42" s="5"/>
      <c r="K42" s="4"/>
      <c r="L42" s="5"/>
      <c r="M42" s="4"/>
      <c r="N42" s="5"/>
    </row>
    <row r="43" spans="1:14" ht="12.75">
      <c r="A43" s="417"/>
      <c r="B43" s="99" t="s">
        <v>108</v>
      </c>
      <c r="C43" s="109"/>
      <c r="D43" s="22"/>
      <c r="E43" s="421"/>
      <c r="F43" s="261"/>
      <c r="G43" s="4"/>
      <c r="H43" s="5"/>
      <c r="I43" s="4"/>
      <c r="J43" s="5"/>
      <c r="K43" s="4"/>
      <c r="L43" s="5"/>
      <c r="M43" s="4"/>
      <c r="N43" s="5"/>
    </row>
    <row r="44" spans="1:14" ht="12.75">
      <c r="A44" s="405" t="s">
        <v>24</v>
      </c>
      <c r="B44" s="103" t="s">
        <v>95</v>
      </c>
      <c r="C44" s="110"/>
      <c r="D44" s="15"/>
      <c r="E44" s="408"/>
      <c r="F44" s="251"/>
      <c r="G44" s="4"/>
      <c r="H44" s="5"/>
      <c r="I44" s="4"/>
      <c r="J44" s="5"/>
      <c r="K44" s="4"/>
      <c r="L44" s="5"/>
      <c r="M44" s="4"/>
      <c r="N44" s="5"/>
    </row>
    <row r="45" spans="1:14" ht="12.75">
      <c r="A45" s="406"/>
      <c r="B45" s="99" t="s">
        <v>96</v>
      </c>
      <c r="C45" s="111"/>
      <c r="D45" s="8"/>
      <c r="E45" s="409"/>
      <c r="F45" s="282"/>
      <c r="G45" s="4"/>
      <c r="H45" s="5"/>
      <c r="I45" s="4"/>
      <c r="J45" s="5"/>
      <c r="K45" s="4"/>
      <c r="L45" s="5"/>
      <c r="M45" s="4"/>
      <c r="N45" s="5"/>
    </row>
    <row r="46" spans="1:14" ht="12.75">
      <c r="A46" s="417"/>
      <c r="B46" s="99" t="s">
        <v>108</v>
      </c>
      <c r="C46" s="109"/>
      <c r="D46" s="22"/>
      <c r="E46" s="421"/>
      <c r="F46" s="261"/>
      <c r="G46" s="4"/>
      <c r="H46" s="5"/>
      <c r="I46" s="4"/>
      <c r="J46" s="5"/>
      <c r="K46" s="4"/>
      <c r="L46" s="5"/>
      <c r="M46" s="4"/>
      <c r="N46" s="5"/>
    </row>
    <row r="47" spans="1:14" ht="12.75">
      <c r="A47" s="405" t="s">
        <v>25</v>
      </c>
      <c r="B47" s="103" t="s">
        <v>95</v>
      </c>
      <c r="C47" s="110"/>
      <c r="D47" s="15"/>
      <c r="E47" s="408"/>
      <c r="F47" s="251"/>
      <c r="G47" s="4"/>
      <c r="H47" s="5"/>
      <c r="I47" s="4"/>
      <c r="J47" s="5"/>
      <c r="K47" s="4"/>
      <c r="L47" s="5"/>
      <c r="M47" s="4"/>
      <c r="N47" s="5"/>
    </row>
    <row r="48" spans="1:14" ht="12.75">
      <c r="A48" s="406"/>
      <c r="B48" s="99" t="s">
        <v>96</v>
      </c>
      <c r="C48" s="111"/>
      <c r="D48" s="8"/>
      <c r="E48" s="409"/>
      <c r="F48" s="282"/>
      <c r="G48" s="4"/>
      <c r="H48" s="5"/>
      <c r="I48" s="4"/>
      <c r="J48" s="5"/>
      <c r="K48" s="4"/>
      <c r="L48" s="5"/>
      <c r="M48" s="4"/>
      <c r="N48" s="5"/>
    </row>
    <row r="49" spans="1:14" ht="12.75">
      <c r="A49" s="417"/>
      <c r="B49" s="99" t="s">
        <v>108</v>
      </c>
      <c r="C49" s="109"/>
      <c r="D49" s="22"/>
      <c r="E49" s="421"/>
      <c r="F49" s="261"/>
      <c r="G49" s="4"/>
      <c r="H49" s="5"/>
      <c r="I49" s="4"/>
      <c r="J49" s="5"/>
      <c r="K49" s="4"/>
      <c r="L49" s="5"/>
      <c r="M49" s="4"/>
      <c r="N49" s="5"/>
    </row>
    <row r="50" spans="1:14" ht="12.75">
      <c r="A50" s="405" t="s">
        <v>26</v>
      </c>
      <c r="B50" s="103" t="s">
        <v>95</v>
      </c>
      <c r="C50" s="110"/>
      <c r="D50" s="15"/>
      <c r="E50" s="408"/>
      <c r="F50" s="251"/>
      <c r="G50" s="14"/>
      <c r="H50" s="15"/>
      <c r="I50" s="14"/>
      <c r="J50" s="15"/>
      <c r="K50" s="14"/>
      <c r="L50" s="15"/>
      <c r="M50" s="14"/>
      <c r="N50" s="15"/>
    </row>
    <row r="51" spans="1:14" ht="12.75">
      <c r="A51" s="406"/>
      <c r="B51" s="99" t="s">
        <v>96</v>
      </c>
      <c r="C51" s="111"/>
      <c r="D51" s="8"/>
      <c r="E51" s="409"/>
      <c r="F51" s="282"/>
      <c r="G51" s="14"/>
      <c r="H51" s="15"/>
      <c r="I51" s="14"/>
      <c r="J51" s="15"/>
      <c r="K51" s="14"/>
      <c r="L51" s="15"/>
      <c r="M51" s="14"/>
      <c r="N51" s="15"/>
    </row>
    <row r="52" spans="1:14" ht="13.5" thickBot="1">
      <c r="A52" s="433"/>
      <c r="B52" s="99" t="s">
        <v>108</v>
      </c>
      <c r="C52" s="109"/>
      <c r="D52" s="22"/>
      <c r="E52" s="287"/>
      <c r="F52" s="252"/>
      <c r="G52" s="2"/>
      <c r="H52" s="3"/>
      <c r="I52" s="2"/>
      <c r="J52" s="3"/>
      <c r="K52" s="2"/>
      <c r="L52" s="3"/>
      <c r="M52" s="2"/>
      <c r="N52" s="3"/>
    </row>
    <row r="53" spans="1:14" ht="17.25" customHeigh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37" customFormat="1" ht="12.75">
      <c r="A54" s="271" t="s">
        <v>32</v>
      </c>
      <c r="B54" s="271"/>
      <c r="C54" s="271"/>
      <c r="D54" s="27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s="37" customFormat="1" ht="12.75">
      <c r="A55" s="33"/>
      <c r="B55" s="32" t="s">
        <v>33</v>
      </c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s="37" customFormat="1" ht="12.75">
      <c r="A56" s="33"/>
      <c r="B56" s="271" t="s">
        <v>35</v>
      </c>
      <c r="C56" s="271"/>
      <c r="D56" s="271"/>
      <c r="E56" s="272"/>
      <c r="F56" s="33"/>
      <c r="G56" s="33"/>
      <c r="H56" s="33"/>
      <c r="I56" s="33"/>
      <c r="J56" s="33"/>
      <c r="K56" s="33"/>
      <c r="L56" s="33"/>
      <c r="M56" s="33"/>
      <c r="N56" s="33"/>
    </row>
    <row r="57" spans="1:14" s="37" customFormat="1" ht="12.75">
      <c r="A57" s="33"/>
      <c r="B57" s="271" t="s">
        <v>34</v>
      </c>
      <c r="C57" s="271"/>
      <c r="D57" s="271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4.25">
      <c r="A58" s="26"/>
      <c r="B58" s="26"/>
      <c r="C58" s="26"/>
      <c r="D58" s="26"/>
      <c r="E58" s="26"/>
      <c r="F58" s="26"/>
      <c r="G58" s="26"/>
      <c r="H58" s="1"/>
      <c r="I58" s="1"/>
      <c r="J58" s="1"/>
      <c r="K58" s="1"/>
      <c r="L58" s="1"/>
      <c r="M58" s="1"/>
      <c r="N58" s="1"/>
    </row>
    <row r="59" spans="1:7" ht="14.25">
      <c r="A59" s="30"/>
      <c r="B59" s="30"/>
      <c r="C59" s="30"/>
      <c r="D59" s="30"/>
      <c r="E59" s="30"/>
      <c r="F59" s="30"/>
      <c r="G59" s="30"/>
    </row>
    <row r="60" spans="1:7" ht="14.25">
      <c r="A60" s="30"/>
      <c r="B60" s="30"/>
      <c r="C60" s="30"/>
      <c r="D60" s="30"/>
      <c r="E60" s="30"/>
      <c r="F60" s="30"/>
      <c r="G60" s="30"/>
    </row>
  </sheetData>
  <sheetProtection/>
  <mergeCells count="57">
    <mergeCell ref="A41:A43"/>
    <mergeCell ref="E41:E43"/>
    <mergeCell ref="F41:F43"/>
    <mergeCell ref="B56:E56"/>
    <mergeCell ref="B57:D57"/>
    <mergeCell ref="A54:D54"/>
    <mergeCell ref="A31:A34"/>
    <mergeCell ref="E31:E34"/>
    <mergeCell ref="A35:A37"/>
    <mergeCell ref="E35:E37"/>
    <mergeCell ref="A44:A46"/>
    <mergeCell ref="E44:E46"/>
    <mergeCell ref="A38:A40"/>
    <mergeCell ref="D9:D10"/>
    <mergeCell ref="B9:C10"/>
    <mergeCell ref="E9:E10"/>
    <mergeCell ref="I9:J9"/>
    <mergeCell ref="A11:A14"/>
    <mergeCell ref="A15:A18"/>
    <mergeCell ref="E11:E14"/>
    <mergeCell ref="F9:F10"/>
    <mergeCell ref="G9:H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A27:A30"/>
    <mergeCell ref="E27:E30"/>
    <mergeCell ref="F27:F30"/>
    <mergeCell ref="F11:F14"/>
    <mergeCell ref="E15:E18"/>
    <mergeCell ref="F15:F18"/>
    <mergeCell ref="A23:A26"/>
    <mergeCell ref="E23:E26"/>
    <mergeCell ref="A19:A22"/>
    <mergeCell ref="E19:E22"/>
    <mergeCell ref="G38:G40"/>
    <mergeCell ref="H38:H40"/>
    <mergeCell ref="E38:E40"/>
    <mergeCell ref="F38:F40"/>
    <mergeCell ref="F44:F46"/>
    <mergeCell ref="F19:F22"/>
    <mergeCell ref="F23:F26"/>
    <mergeCell ref="F31:F34"/>
    <mergeCell ref="F35:F37"/>
    <mergeCell ref="A50:A52"/>
    <mergeCell ref="E50:E52"/>
    <mergeCell ref="F50:F52"/>
    <mergeCell ref="E47:E49"/>
    <mergeCell ref="F47:F49"/>
    <mergeCell ref="A47:A49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Steva</cp:lastModifiedBy>
  <cp:lastPrinted>2016-01-25T06:58:45Z</cp:lastPrinted>
  <dcterms:created xsi:type="dcterms:W3CDTF">2013-02-08T07:46:47Z</dcterms:created>
  <dcterms:modified xsi:type="dcterms:W3CDTF">2016-05-26T12:20:01Z</dcterms:modified>
  <cp:category/>
  <cp:version/>
  <cp:contentType/>
  <cp:contentStatus/>
</cp:coreProperties>
</file>