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tabRatio="956" activeTab="11"/>
  </bookViews>
  <sheets>
    <sheet name="невен" sheetId="1" r:id="rId1"/>
    <sheet name="звончић" sheetId="2" r:id="rId2"/>
    <sheet name="лабуд" sheetId="3" r:id="rId3"/>
    <sheet name="лептирић" sheetId="4" r:id="rId4"/>
    <sheet name="колибри" sheetId="5" r:id="rId5"/>
    <sheet name="бисери" sheetId="6" r:id="rId6"/>
    <sheet name="наша радост" sheetId="7" r:id="rId7"/>
    <sheet name="голуб мира" sheetId="8" r:id="rId8"/>
    <sheet name="владо јурић" sheetId="9" r:id="rId9"/>
    <sheet name="пчелица" sheetId="10" r:id="rId10"/>
    <sheet name="дечији клуб-обилић" sheetId="11" r:id="rId11"/>
    <sheet name="обдан.читлук" sheetId="12" r:id="rId12"/>
    <sheet name="обдан.змај" sheetId="13" r:id="rId13"/>
    <sheet name="пионир" sheetId="14" r:id="rId14"/>
    <sheet name="јеленко р.бања" sheetId="15" r:id="rId15"/>
    <sheet name="ADRESE" sheetId="16" state="hidden" r:id="rId16"/>
  </sheets>
  <definedNames>
    <definedName name="_xlnm.Print_Area" localSheetId="0">'невен'!$A$1:$N$39</definedName>
  </definedNames>
  <calcPr fullCalcOnLoad="1"/>
</workbook>
</file>

<file path=xl/sharedStrings.xml><?xml version="1.0" encoding="utf-8"?>
<sst xmlns="http://schemas.openxmlformats.org/spreadsheetml/2006/main" count="1265" uniqueCount="118">
  <si>
    <t>МЕСТО</t>
  </si>
  <si>
    <t>АДРЕСА</t>
  </si>
  <si>
    <t>БРОЈ УЧИОНИЦА</t>
  </si>
  <si>
    <t>БРОЈ КЛИМА УРЕЂАЈА</t>
  </si>
  <si>
    <t>БРОЈ ЂАКА</t>
  </si>
  <si>
    <t>ПРЕГЛЕД УТРОШЕНИХ ЕНЕРГЕНАТА</t>
  </si>
  <si>
    <t>МЕСЕЦ</t>
  </si>
  <si>
    <t>СТРУЈА</t>
  </si>
  <si>
    <t>количина (kWh)</t>
  </si>
  <si>
    <t>цена</t>
  </si>
  <si>
    <r>
      <t>количина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</si>
  <si>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ВОДА</t>
  </si>
  <si>
    <t>количина (л)</t>
  </si>
  <si>
    <t xml:space="preserve">дрва </t>
  </si>
  <si>
    <t>угаљ</t>
  </si>
  <si>
    <t>ГРЕЈАЊЕ</t>
  </si>
  <si>
    <t>ЈАНУАР</t>
  </si>
  <si>
    <t>ФЕБРУАР</t>
  </si>
  <si>
    <t>МАРТ</t>
  </si>
  <si>
    <t>АПРИЛ</t>
  </si>
  <si>
    <t>МАЈ</t>
  </si>
  <si>
    <t>ЈУНИ</t>
  </si>
  <si>
    <t>АВГУСТ</t>
  </si>
  <si>
    <t>СЕПТЕМБАР</t>
  </si>
  <si>
    <t>ОКТОБАР</t>
  </si>
  <si>
    <t>НОВЕМБАР</t>
  </si>
  <si>
    <t>ДЕЦЕМБАР</t>
  </si>
  <si>
    <t>даљинско грејање (Топлана)</t>
  </si>
  <si>
    <t>мазут</t>
  </si>
  <si>
    <t>УКУПНА КВАДРАТУРА (m2)</t>
  </si>
  <si>
    <t>количина (кг)</t>
  </si>
  <si>
    <t>ФИСКУЛТУРНА САЛА (ДА/НЕ)</t>
  </si>
  <si>
    <t>* - уписати начин обрачунске вредности</t>
  </si>
  <si>
    <t>1 - према потрошњи</t>
  </si>
  <si>
    <t>3 - на годишњем нивоу</t>
  </si>
  <si>
    <t>2 - по важећем месечном фактору</t>
  </si>
  <si>
    <t>НЕВЕН</t>
  </si>
  <si>
    <t>Босанска 21</t>
  </si>
  <si>
    <t>Крушевац</t>
  </si>
  <si>
    <t>КУХИЊА ПИОНИР</t>
  </si>
  <si>
    <t>ГОЛУБ МИРА</t>
  </si>
  <si>
    <t>НАЗИВ ВРТИЋА</t>
  </si>
  <si>
    <t>ЛАБУД</t>
  </si>
  <si>
    <t>ЛЕПТИРИЋ</t>
  </si>
  <si>
    <t>НАША РАДОСТ</t>
  </si>
  <si>
    <t>ДЕЧИЈИ КЛУБ (ЗГРАДА ОБИЛИЋ)</t>
  </si>
  <si>
    <t>БИСЕРИ</t>
  </si>
  <si>
    <t>ВЛАДО ЈУРИЋ</t>
  </si>
  <si>
    <t>ПЧЕЛИЦА</t>
  </si>
  <si>
    <t>/</t>
  </si>
  <si>
    <t>ЈЕЛЕНКО Р.Бања</t>
  </si>
  <si>
    <t>Забавиште ЧИТЛУК</t>
  </si>
  <si>
    <t>Забавиште ЗМАЈ Мудраковац</t>
  </si>
  <si>
    <t>Слатинска 14</t>
  </si>
  <si>
    <t>Нова Косовска 36</t>
  </si>
  <si>
    <t>Сликара Миловановића 2</t>
  </si>
  <si>
    <t>Ћирила и Методија 5</t>
  </si>
  <si>
    <t>Обилићева</t>
  </si>
  <si>
    <t>Војводе Степе 18</t>
  </si>
  <si>
    <t>Живорада Пауновића 10</t>
  </si>
  <si>
    <t xml:space="preserve">Блаже Думовића </t>
  </si>
  <si>
    <t xml:space="preserve">Ратка Пешића </t>
  </si>
  <si>
    <t>не</t>
  </si>
  <si>
    <t>да - за потребе предшколске деце</t>
  </si>
  <si>
    <t>Рибарска Бања</t>
  </si>
  <si>
    <t>капацитет 80</t>
  </si>
  <si>
    <t>цене су приказане без пдв-а</t>
  </si>
  <si>
    <r>
      <t>количина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</si>
  <si>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количина (m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</si>
  <si>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ЈУН</t>
  </si>
  <si>
    <t>ЈУЛ</t>
  </si>
  <si>
    <t>BISERI</t>
  </si>
  <si>
    <t>ŽIVORADA PAUNOVIĆA</t>
  </si>
  <si>
    <t>ZMAJ</t>
  </si>
  <si>
    <t>BLAŽE DUMOVIĆA MUDRAKOVAC</t>
  </si>
  <si>
    <t>ZVONČIĆ</t>
  </si>
  <si>
    <t>ŽIVKA MIĆIĆ-SESTRE POPOVIĆ</t>
  </si>
  <si>
    <t>NEVEN</t>
  </si>
  <si>
    <t>BOSANSKA</t>
  </si>
  <si>
    <t>NAŠA RADOST</t>
  </si>
  <si>
    <t>SLATINSKA</t>
  </si>
  <si>
    <t>PIONIR</t>
  </si>
  <si>
    <t>RADOMIRA JAKOVLJEVIĆA</t>
  </si>
  <si>
    <t>LEPTIRIĆ</t>
  </si>
  <si>
    <t>LUKE IVANOVIĆA</t>
  </si>
  <si>
    <t>KOLIBRI</t>
  </si>
  <si>
    <t>SLIKARA MILOVANOVIĆA</t>
  </si>
  <si>
    <t>GOLUB MIRA</t>
  </si>
  <si>
    <t>TRIGVE LI</t>
  </si>
  <si>
    <t>PČELICA</t>
  </si>
  <si>
    <t>DAMJANA MAKSIĆA - RADOJKE ZAJIĆ</t>
  </si>
  <si>
    <t>VLADO JURIĆ</t>
  </si>
  <si>
    <t>ŽIKICE TALEVIĆA</t>
  </si>
  <si>
    <t>Нова Балшићева 6 (Р.Зајић)</t>
  </si>
  <si>
    <t>Др.Салка 2 (Тригве Ли)</t>
  </si>
  <si>
    <t>ВТ</t>
  </si>
  <si>
    <t>НТ</t>
  </si>
  <si>
    <r>
      <t>колич.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</si>
  <si>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колич. (кг)</t>
  </si>
  <si>
    <t>ЛОЖ УЉЕ</t>
  </si>
  <si>
    <t>колич.*3 (лит)</t>
  </si>
  <si>
    <t>VT</t>
  </si>
  <si>
    <t>NT</t>
  </si>
  <si>
    <t>JT</t>
  </si>
  <si>
    <t>ЗВОНЧИЋ (ЖИВКА МИЋИЋ)</t>
  </si>
  <si>
    <t xml:space="preserve">КОЛИБРИ </t>
  </si>
  <si>
    <t>Јована Дучића 7 (сестре Поповић 6)</t>
  </si>
  <si>
    <t>Липљанска 7 (Ж.Tалевића 71)</t>
  </si>
  <si>
    <t>СНАГА</t>
  </si>
  <si>
    <t>,</t>
  </si>
  <si>
    <t>ФИСКУЛТУРНА САЛА</t>
  </si>
  <si>
    <t>да - за предшколску децу</t>
  </si>
  <si>
    <t>snaga</t>
  </si>
  <si>
    <t>os</t>
  </si>
  <si>
    <t>REAKT</t>
  </si>
  <si>
    <t>OS</t>
  </si>
  <si>
    <t>PREKO</t>
  </si>
  <si>
    <t>kw</t>
  </si>
</sst>
</file>

<file path=xl/styles.xml><?xml version="1.0" encoding="utf-8"?>
<styleSheet xmlns="http://schemas.openxmlformats.org/spreadsheetml/2006/main">
  <numFmts count="17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</numFmts>
  <fonts count="31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7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3" fontId="24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7" fillId="0" borderId="2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9" fillId="0" borderId="0" xfId="0" applyFont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4" xfId="0" applyFill="1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3" fontId="0" fillId="0" borderId="44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0" fillId="0" borderId="58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" fontId="0" fillId="0" borderId="46" xfId="0" applyNumberFormat="1" applyBorder="1" applyAlignment="1">
      <alignment horizontal="center" vertical="center"/>
    </xf>
    <xf numFmtId="4" fontId="0" fillId="0" borderId="39" xfId="0" applyNumberForma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4" fontId="0" fillId="0" borderId="41" xfId="0" applyNumberForma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4" fontId="0" fillId="0" borderId="42" xfId="0" applyNumberForma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34" xfId="0" applyNumberFormat="1" applyFill="1" applyBorder="1" applyAlignment="1">
      <alignment horizontal="center" vertical="center"/>
    </xf>
    <xf numFmtId="3" fontId="0" fillId="0" borderId="50" xfId="0" applyNumberFormat="1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4" fontId="0" fillId="0" borderId="64" xfId="0" applyNumberFormat="1" applyBorder="1" applyAlignment="1">
      <alignment horizontal="center" vertical="center"/>
    </xf>
    <xf numFmtId="4" fontId="0" fillId="0" borderId="65" xfId="0" applyNumberFormat="1" applyBorder="1" applyAlignment="1">
      <alignment horizontal="center" vertical="center"/>
    </xf>
    <xf numFmtId="4" fontId="0" fillId="0" borderId="66" xfId="0" applyNumberFormat="1" applyBorder="1" applyAlignment="1">
      <alignment horizontal="center" vertical="center"/>
    </xf>
    <xf numFmtId="3" fontId="0" fillId="0" borderId="59" xfId="0" applyNumberFormat="1" applyBorder="1" applyAlignment="1">
      <alignment horizontal="center" vertical="center"/>
    </xf>
    <xf numFmtId="4" fontId="0" fillId="0" borderId="67" xfId="0" applyNumberFormat="1" applyBorder="1" applyAlignment="1">
      <alignment horizontal="center" vertical="center"/>
    </xf>
    <xf numFmtId="4" fontId="0" fillId="0" borderId="62" xfId="0" applyNumberForma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3" fontId="0" fillId="0" borderId="70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61" xfId="0" applyNumberFormat="1" applyBorder="1" applyAlignment="1">
      <alignment horizontal="center" vertical="center"/>
    </xf>
    <xf numFmtId="3" fontId="0" fillId="0" borderId="62" xfId="0" applyNumberFormat="1" applyBorder="1" applyAlignment="1">
      <alignment horizontal="center" vertical="center"/>
    </xf>
    <xf numFmtId="3" fontId="0" fillId="0" borderId="63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0" fillId="24" borderId="51" xfId="0" applyFill="1" applyBorder="1" applyAlignment="1">
      <alignment horizontal="center" vertical="center"/>
    </xf>
    <xf numFmtId="4" fontId="0" fillId="0" borderId="28" xfId="0" applyNumberFormat="1" applyBorder="1" applyAlignment="1">
      <alignment horizontal="center" vertical="center"/>
    </xf>
    <xf numFmtId="4" fontId="0" fillId="0" borderId="29" xfId="0" applyNumberFormat="1" applyBorder="1" applyAlignment="1">
      <alignment horizontal="center" vertical="center"/>
    </xf>
    <xf numFmtId="4" fontId="0" fillId="0" borderId="70" xfId="0" applyNumberForma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4" fontId="27" fillId="0" borderId="21" xfId="0" applyNumberFormat="1" applyFont="1" applyBorder="1" applyAlignment="1">
      <alignment horizontal="center" vertical="center"/>
    </xf>
    <xf numFmtId="4" fontId="27" fillId="0" borderId="16" xfId="0" applyNumberFormat="1" applyFont="1" applyBorder="1" applyAlignment="1">
      <alignment horizontal="center" vertical="center"/>
    </xf>
    <xf numFmtId="4" fontId="27" fillId="0" borderId="22" xfId="0" applyNumberFormat="1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4" fontId="27" fillId="0" borderId="20" xfId="0" applyNumberFormat="1" applyFont="1" applyBorder="1" applyAlignment="1">
      <alignment horizontal="center" vertical="center"/>
    </xf>
    <xf numFmtId="4" fontId="27" fillId="0" borderId="19" xfId="0" applyNumberFormat="1" applyFont="1" applyBorder="1" applyAlignment="1">
      <alignment horizontal="center" vertical="center"/>
    </xf>
    <xf numFmtId="0" fontId="27" fillId="0" borderId="75" xfId="0" applyFont="1" applyBorder="1" applyAlignment="1">
      <alignment horizontal="center" vertical="center"/>
    </xf>
    <xf numFmtId="0" fontId="27" fillId="0" borderId="76" xfId="0" applyFont="1" applyBorder="1" applyAlignment="1">
      <alignment horizontal="center" vertical="center"/>
    </xf>
    <xf numFmtId="0" fontId="27" fillId="0" borderId="77" xfId="0" applyFont="1" applyBorder="1" applyAlignment="1">
      <alignment horizontal="center" vertical="center"/>
    </xf>
    <xf numFmtId="4" fontId="27" fillId="0" borderId="78" xfId="0" applyNumberFormat="1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4" fontId="27" fillId="0" borderId="15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79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78" xfId="0" applyNumberForma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" fontId="27" fillId="0" borderId="23" xfId="0" applyNumberFormat="1" applyFont="1" applyBorder="1" applyAlignment="1">
      <alignment horizontal="center" vertical="center"/>
    </xf>
    <xf numFmtId="4" fontId="27" fillId="0" borderId="14" xfId="0" applyNumberFormat="1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83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84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7" fillId="0" borderId="80" xfId="0" applyFont="1" applyBorder="1" applyAlignment="1">
      <alignment horizontal="center" vertical="center"/>
    </xf>
    <xf numFmtId="0" fontId="27" fillId="0" borderId="81" xfId="0" applyFont="1" applyBorder="1" applyAlignment="1">
      <alignment horizontal="center" vertical="center"/>
    </xf>
    <xf numFmtId="0" fontId="27" fillId="0" borderId="82" xfId="0" applyFont="1" applyBorder="1" applyAlignment="1">
      <alignment horizontal="center" vertical="center"/>
    </xf>
    <xf numFmtId="0" fontId="27" fillId="0" borderId="85" xfId="0" applyFont="1" applyBorder="1" applyAlignment="1">
      <alignment horizontal="center" vertical="center"/>
    </xf>
    <xf numFmtId="0" fontId="27" fillId="0" borderId="86" xfId="0" applyFont="1" applyBorder="1" applyAlignment="1">
      <alignment horizontal="center" vertical="center"/>
    </xf>
    <xf numFmtId="0" fontId="27" fillId="0" borderId="87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78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17" xfId="0" applyFont="1" applyBorder="1" applyAlignment="1">
      <alignment horizontal="center" vertical="center"/>
    </xf>
    <xf numFmtId="0" fontId="29" fillId="0" borderId="83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84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76" xfId="0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3" fillId="0" borderId="8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4" fontId="0" fillId="0" borderId="67" xfId="0" applyNumberFormat="1" applyBorder="1" applyAlignment="1">
      <alignment horizontal="center" vertical="center"/>
    </xf>
    <xf numFmtId="4" fontId="0" fillId="0" borderId="62" xfId="0" applyNumberFormat="1" applyBorder="1" applyAlignment="1">
      <alignment horizontal="center" vertical="center"/>
    </xf>
    <xf numFmtId="4" fontId="0" fillId="0" borderId="42" xfId="0" applyNumberFormat="1" applyBorder="1" applyAlignment="1">
      <alignment horizontal="center" vertical="center"/>
    </xf>
    <xf numFmtId="4" fontId="0" fillId="0" borderId="41" xfId="0" applyNumberForma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4" fontId="0" fillId="0" borderId="92" xfId="0" applyNumberFormat="1" applyBorder="1" applyAlignment="1">
      <alignment horizontal="center" vertical="center"/>
    </xf>
    <xf numFmtId="4" fontId="0" fillId="0" borderId="93" xfId="0" applyNumberForma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3" fontId="0" fillId="0" borderId="95" xfId="0" applyNumberFormat="1" applyBorder="1" applyAlignment="1">
      <alignment horizontal="center" vertical="center"/>
    </xf>
    <xf numFmtId="3" fontId="0" fillId="0" borderId="96" xfId="0" applyNumberFormat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4" fontId="0" fillId="0" borderId="96" xfId="0" applyNumberFormat="1" applyBorder="1" applyAlignment="1">
      <alignment horizontal="center" vertical="center"/>
    </xf>
    <xf numFmtId="4" fontId="0" fillId="0" borderId="55" xfId="0" applyNumberFormat="1" applyBorder="1" applyAlignment="1">
      <alignment horizontal="center" vertical="center"/>
    </xf>
    <xf numFmtId="4" fontId="0" fillId="0" borderId="75" xfId="0" applyNumberForma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zoomScaleSheetLayoutView="50" zoomScalePageLayoutView="0" workbookViewId="0" topLeftCell="A7">
      <selection activeCell="D29" sqref="D29:D30"/>
    </sheetView>
  </sheetViews>
  <sheetFormatPr defaultColWidth="9.140625" defaultRowHeight="30" customHeight="1"/>
  <cols>
    <col min="1" max="1" width="16.57421875" style="1" customWidth="1"/>
    <col min="2" max="2" width="6.140625" style="1" customWidth="1"/>
    <col min="3" max="3" width="7.57421875" style="1" customWidth="1"/>
    <col min="4" max="4" width="8.57421875" style="1" customWidth="1"/>
    <col min="5" max="5" width="12.7109375" style="1" customWidth="1"/>
    <col min="6" max="6" width="6.421875" style="1" customWidth="1"/>
    <col min="7" max="7" width="13.8515625" style="1" customWidth="1"/>
    <col min="8" max="8" width="10.140625" style="1" customWidth="1"/>
    <col min="9" max="9" width="11.421875" style="1" customWidth="1"/>
    <col min="10" max="10" width="8.28125" style="1" customWidth="1"/>
    <col min="11" max="11" width="12.140625" style="1" customWidth="1"/>
    <col min="12" max="12" width="7.57421875" style="1" customWidth="1"/>
    <col min="13" max="13" width="12.421875" style="1" customWidth="1"/>
    <col min="14" max="14" width="7.140625" style="1" customWidth="1"/>
    <col min="15" max="16384" width="9.140625" style="1" customWidth="1"/>
  </cols>
  <sheetData>
    <row r="1" spans="1:11" s="31" customFormat="1" ht="14.25" customHeight="1">
      <c r="A1" s="29" t="s">
        <v>41</v>
      </c>
      <c r="B1" s="27" t="s">
        <v>36</v>
      </c>
      <c r="C1" s="27"/>
      <c r="E1" s="28">
        <v>50964</v>
      </c>
      <c r="F1" s="28"/>
      <c r="G1" s="28"/>
      <c r="H1" s="29" t="s">
        <v>29</v>
      </c>
      <c r="I1" s="29"/>
      <c r="J1" s="29"/>
      <c r="K1" s="36">
        <v>2200</v>
      </c>
    </row>
    <row r="2" spans="1:11" s="31" customFormat="1" ht="14.25" customHeight="1">
      <c r="A2" s="27" t="s">
        <v>1</v>
      </c>
      <c r="B2" s="27" t="s">
        <v>37</v>
      </c>
      <c r="C2" s="27"/>
      <c r="D2" s="28"/>
      <c r="E2" s="28">
        <v>50963</v>
      </c>
      <c r="F2" s="28"/>
      <c r="G2" s="28"/>
      <c r="H2" s="29" t="s">
        <v>2</v>
      </c>
      <c r="I2" s="29"/>
      <c r="J2" s="29"/>
      <c r="K2" s="31">
        <v>15</v>
      </c>
    </row>
    <row r="3" spans="1:11" s="31" customFormat="1" ht="14.25" customHeight="1">
      <c r="A3" s="27" t="s">
        <v>0</v>
      </c>
      <c r="B3" s="27" t="s">
        <v>38</v>
      </c>
      <c r="C3" s="27"/>
      <c r="D3" s="28"/>
      <c r="E3" s="28"/>
      <c r="F3" s="28"/>
      <c r="G3" s="28"/>
      <c r="H3" s="29" t="s">
        <v>3</v>
      </c>
      <c r="I3" s="29"/>
      <c r="J3" s="29"/>
      <c r="K3" s="31">
        <v>27</v>
      </c>
    </row>
    <row r="4" spans="1:11" s="31" customFormat="1" ht="14.25" customHeight="1">
      <c r="A4" s="27" t="s">
        <v>4</v>
      </c>
      <c r="B4" s="27">
        <v>402</v>
      </c>
      <c r="C4" s="27"/>
      <c r="D4" s="28"/>
      <c r="E4" s="28"/>
      <c r="F4" s="28"/>
      <c r="G4" s="28"/>
      <c r="H4" s="29" t="s">
        <v>31</v>
      </c>
      <c r="I4" s="29"/>
      <c r="J4" s="29"/>
      <c r="K4" s="43" t="s">
        <v>63</v>
      </c>
    </row>
    <row r="5" spans="1:13" s="31" customFormat="1" ht="14.25" customHeight="1" thickBot="1">
      <c r="A5" s="28"/>
      <c r="B5" s="28"/>
      <c r="C5" s="28"/>
      <c r="D5" s="28"/>
      <c r="E5" s="28"/>
      <c r="F5" s="28"/>
      <c r="G5" s="28"/>
      <c r="H5" s="28"/>
      <c r="I5" s="28"/>
      <c r="J5" s="28"/>
      <c r="K5" s="45"/>
      <c r="L5" s="45" t="s">
        <v>66</v>
      </c>
      <c r="M5" s="45"/>
    </row>
    <row r="6" spans="1:14" ht="14.25" customHeight="1" thickTop="1">
      <c r="A6" s="221" t="s">
        <v>5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3"/>
    </row>
    <row r="7" spans="1:14" ht="14.25" customHeight="1" thickBot="1">
      <c r="A7" s="224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6"/>
    </row>
    <row r="8" spans="1:14" ht="14.25" customHeight="1" thickBot="1" thickTop="1">
      <c r="A8" s="211" t="s">
        <v>6</v>
      </c>
      <c r="B8" s="246" t="s">
        <v>7</v>
      </c>
      <c r="C8" s="247"/>
      <c r="D8" s="248"/>
      <c r="E8" s="246" t="s">
        <v>11</v>
      </c>
      <c r="F8" s="248"/>
      <c r="G8" s="227" t="s">
        <v>15</v>
      </c>
      <c r="H8" s="228"/>
      <c r="I8" s="228"/>
      <c r="J8" s="228"/>
      <c r="K8" s="228"/>
      <c r="L8" s="228"/>
      <c r="M8" s="228"/>
      <c r="N8" s="229"/>
    </row>
    <row r="9" spans="1:14" ht="14.25" customHeight="1" thickTop="1">
      <c r="A9" s="212"/>
      <c r="B9" s="230" t="s">
        <v>8</v>
      </c>
      <c r="C9" s="231"/>
      <c r="D9" s="218" t="s">
        <v>9</v>
      </c>
      <c r="E9" s="214" t="s">
        <v>10</v>
      </c>
      <c r="F9" s="218" t="s">
        <v>9</v>
      </c>
      <c r="G9" s="203" t="s">
        <v>27</v>
      </c>
      <c r="H9" s="204"/>
      <c r="I9" s="216" t="s">
        <v>28</v>
      </c>
      <c r="J9" s="202"/>
      <c r="K9" s="216" t="s">
        <v>13</v>
      </c>
      <c r="L9" s="202"/>
      <c r="M9" s="216" t="s">
        <v>14</v>
      </c>
      <c r="N9" s="202"/>
    </row>
    <row r="10" spans="1:14" ht="14.25" customHeight="1" thickBot="1">
      <c r="A10" s="213"/>
      <c r="B10" s="232"/>
      <c r="C10" s="233"/>
      <c r="D10" s="210"/>
      <c r="E10" s="215"/>
      <c r="F10" s="235"/>
      <c r="G10" s="18" t="s">
        <v>117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4.25" customHeight="1" thickTop="1">
      <c r="A11" s="217" t="s">
        <v>16</v>
      </c>
      <c r="B11" s="102" t="s">
        <v>95</v>
      </c>
      <c r="C11" s="93">
        <f>4320+869</f>
        <v>5189</v>
      </c>
      <c r="D11" s="94">
        <f>5.25+2.599+0.093</f>
        <v>7.942</v>
      </c>
      <c r="E11" s="231">
        <f>343+193</f>
        <v>536</v>
      </c>
      <c r="F11" s="218">
        <v>22.89</v>
      </c>
      <c r="G11" s="249">
        <f>950285.4/12.33</f>
        <v>77070.99756690998</v>
      </c>
      <c r="H11" s="205">
        <v>12.33</v>
      </c>
      <c r="I11" s="7"/>
      <c r="J11" s="8"/>
      <c r="K11" s="7"/>
      <c r="L11" s="8"/>
      <c r="M11" s="7"/>
      <c r="N11" s="8"/>
    </row>
    <row r="12" spans="1:14" ht="14.25" customHeight="1">
      <c r="A12" s="242"/>
      <c r="B12" s="105" t="s">
        <v>113</v>
      </c>
      <c r="C12" s="91">
        <v>34.5</v>
      </c>
      <c r="D12" s="95">
        <v>45.412</v>
      </c>
      <c r="E12" s="243"/>
      <c r="F12" s="244"/>
      <c r="G12" s="245"/>
      <c r="H12" s="251"/>
      <c r="I12" s="7"/>
      <c r="J12" s="8"/>
      <c r="K12" s="7"/>
      <c r="L12" s="8"/>
      <c r="M12" s="7"/>
      <c r="N12" s="8"/>
    </row>
    <row r="13" spans="1:14" ht="14.25" customHeight="1">
      <c r="A13" s="236" t="s">
        <v>17</v>
      </c>
      <c r="B13" s="107" t="s">
        <v>95</v>
      </c>
      <c r="C13" s="149">
        <f>4520+746</f>
        <v>5266</v>
      </c>
      <c r="D13" s="96">
        <f>5.25+2.599+0.093</f>
        <v>7.942</v>
      </c>
      <c r="E13" s="238">
        <f>250+150</f>
        <v>400</v>
      </c>
      <c r="F13" s="234">
        <v>22.89</v>
      </c>
      <c r="G13" s="240">
        <f>1006645.86/1.1/12.33</f>
        <v>74219.99999999999</v>
      </c>
      <c r="H13" s="250">
        <v>12.33</v>
      </c>
      <c r="I13" s="14"/>
      <c r="J13" s="15"/>
      <c r="K13" s="14"/>
      <c r="L13" s="15"/>
      <c r="M13" s="14"/>
      <c r="N13" s="15"/>
    </row>
    <row r="14" spans="1:14" ht="14.25" customHeight="1" thickBot="1">
      <c r="A14" s="242"/>
      <c r="B14" s="105" t="s">
        <v>113</v>
      </c>
      <c r="C14" s="91">
        <v>34.5</v>
      </c>
      <c r="D14" s="96">
        <v>45.412</v>
      </c>
      <c r="E14" s="243"/>
      <c r="F14" s="244"/>
      <c r="G14" s="245"/>
      <c r="H14" s="251"/>
      <c r="I14" s="21"/>
      <c r="J14" s="22"/>
      <c r="K14" s="21"/>
      <c r="L14" s="22"/>
      <c r="M14" s="21"/>
      <c r="N14" s="22"/>
    </row>
    <row r="15" spans="1:14" ht="14.25" customHeight="1">
      <c r="A15" s="236" t="s">
        <v>18</v>
      </c>
      <c r="B15" s="109" t="s">
        <v>95</v>
      </c>
      <c r="C15" s="149">
        <f>5320+815</f>
        <v>6135</v>
      </c>
      <c r="D15" s="94">
        <f>5.25+2.599+0.093</f>
        <v>7.942</v>
      </c>
      <c r="E15" s="238">
        <f>172+247</f>
        <v>419</v>
      </c>
      <c r="F15" s="234">
        <v>22.89</v>
      </c>
      <c r="G15" s="240">
        <f>910470.6/1.1/12.33</f>
        <v>67128.99800928998</v>
      </c>
      <c r="H15" s="250">
        <v>12.33</v>
      </c>
      <c r="I15" s="14"/>
      <c r="J15" s="15"/>
      <c r="K15" s="14"/>
      <c r="L15" s="15"/>
      <c r="M15" s="14"/>
      <c r="N15" s="15"/>
    </row>
    <row r="16" spans="1:14" ht="14.25" customHeight="1">
      <c r="A16" s="242"/>
      <c r="B16" s="105" t="s">
        <v>113</v>
      </c>
      <c r="C16" s="91">
        <f>17.25*2</f>
        <v>34.5</v>
      </c>
      <c r="D16" s="95">
        <v>45.412</v>
      </c>
      <c r="E16" s="243"/>
      <c r="F16" s="244"/>
      <c r="G16" s="245"/>
      <c r="H16" s="251"/>
      <c r="I16" s="21"/>
      <c r="J16" s="22"/>
      <c r="K16" s="21"/>
      <c r="L16" s="22"/>
      <c r="M16" s="21"/>
      <c r="N16" s="22"/>
    </row>
    <row r="17" spans="1:14" ht="14.25" customHeight="1">
      <c r="A17" s="236" t="s">
        <v>19</v>
      </c>
      <c r="B17" s="109" t="s">
        <v>95</v>
      </c>
      <c r="C17" s="149">
        <f>4440+819</f>
        <v>5259</v>
      </c>
      <c r="D17" s="97">
        <f>5.25+2.599+0.093</f>
        <v>7.942</v>
      </c>
      <c r="E17" s="238">
        <f>183+117</f>
        <v>300</v>
      </c>
      <c r="F17" s="234">
        <f>19.95+5.81</f>
        <v>25.759999999999998</v>
      </c>
      <c r="G17" s="240">
        <f>425145.82/1.1/12.33</f>
        <v>31346.001622060012</v>
      </c>
      <c r="H17" s="250">
        <v>12.33</v>
      </c>
      <c r="I17" s="14"/>
      <c r="J17" s="15"/>
      <c r="K17" s="14"/>
      <c r="L17" s="15"/>
      <c r="M17" s="14"/>
      <c r="N17" s="15"/>
    </row>
    <row r="18" spans="1:14" ht="14.25" customHeight="1">
      <c r="A18" s="242"/>
      <c r="B18" s="105" t="s">
        <v>113</v>
      </c>
      <c r="C18" s="91">
        <v>34.5</v>
      </c>
      <c r="D18" s="95">
        <v>45.412</v>
      </c>
      <c r="E18" s="243"/>
      <c r="F18" s="244"/>
      <c r="G18" s="245"/>
      <c r="H18" s="251"/>
      <c r="I18" s="21"/>
      <c r="J18" s="22"/>
      <c r="K18" s="21"/>
      <c r="L18" s="22"/>
      <c r="M18" s="21"/>
      <c r="N18" s="22"/>
    </row>
    <row r="19" spans="1:14" ht="14.25" customHeight="1">
      <c r="A19" s="236" t="s">
        <v>20</v>
      </c>
      <c r="B19" s="109" t="s">
        <v>95</v>
      </c>
      <c r="C19" s="149">
        <f>3440+641</f>
        <v>4081</v>
      </c>
      <c r="D19" s="97">
        <f>5.25+2.599+0.093</f>
        <v>7.942</v>
      </c>
      <c r="E19" s="238">
        <f>227+73</f>
        <v>300</v>
      </c>
      <c r="F19" s="234">
        <v>25.76</v>
      </c>
      <c r="G19" s="240">
        <f>0</f>
        <v>0</v>
      </c>
      <c r="H19" s="250">
        <v>0</v>
      </c>
      <c r="I19" s="14"/>
      <c r="J19" s="15"/>
      <c r="K19" s="14"/>
      <c r="L19" s="15"/>
      <c r="M19" s="14"/>
      <c r="N19" s="15"/>
    </row>
    <row r="20" spans="1:14" ht="14.25" customHeight="1">
      <c r="A20" s="242"/>
      <c r="B20" s="105" t="s">
        <v>113</v>
      </c>
      <c r="C20" s="91">
        <v>34.5</v>
      </c>
      <c r="D20" s="95">
        <v>45.412</v>
      </c>
      <c r="E20" s="243"/>
      <c r="F20" s="244"/>
      <c r="G20" s="245"/>
      <c r="H20" s="251"/>
      <c r="I20" s="21"/>
      <c r="J20" s="22"/>
      <c r="K20" s="21"/>
      <c r="L20" s="22"/>
      <c r="M20" s="21"/>
      <c r="N20" s="22"/>
    </row>
    <row r="21" spans="1:14" ht="14.25" customHeight="1">
      <c r="A21" s="236" t="s">
        <v>69</v>
      </c>
      <c r="B21" s="109" t="s">
        <v>95</v>
      </c>
      <c r="C21" s="149">
        <f>3360+710</f>
        <v>4070</v>
      </c>
      <c r="D21" s="97">
        <v>7.942</v>
      </c>
      <c r="E21" s="238">
        <f>193+49</f>
        <v>242</v>
      </c>
      <c r="F21" s="234">
        <f>19.95+5.81</f>
        <v>25.759999999999998</v>
      </c>
      <c r="G21" s="240">
        <v>0</v>
      </c>
      <c r="H21" s="250">
        <v>0</v>
      </c>
      <c r="I21" s="14"/>
      <c r="J21" s="15"/>
      <c r="K21" s="14"/>
      <c r="L21" s="15"/>
      <c r="M21" s="14"/>
      <c r="N21" s="15"/>
    </row>
    <row r="22" spans="1:14" ht="14.25" customHeight="1">
      <c r="A22" s="242"/>
      <c r="B22" s="105" t="s">
        <v>113</v>
      </c>
      <c r="C22" s="91">
        <v>34.5</v>
      </c>
      <c r="D22" s="95">
        <v>45.412</v>
      </c>
      <c r="E22" s="243"/>
      <c r="F22" s="244"/>
      <c r="G22" s="245"/>
      <c r="H22" s="251"/>
      <c r="I22" s="21"/>
      <c r="J22" s="22"/>
      <c r="K22" s="21"/>
      <c r="L22" s="22"/>
      <c r="M22" s="21"/>
      <c r="N22" s="22"/>
    </row>
    <row r="23" spans="1:14" ht="14.25" customHeight="1">
      <c r="A23" s="236" t="s">
        <v>70</v>
      </c>
      <c r="B23" s="109" t="s">
        <v>95</v>
      </c>
      <c r="C23" s="149">
        <f>3160+946</f>
        <v>4106</v>
      </c>
      <c r="D23" s="97">
        <f>5.25+2.599+0.093</f>
        <v>7.942</v>
      </c>
      <c r="E23" s="238">
        <f>212+41</f>
        <v>253</v>
      </c>
      <c r="F23" s="234">
        <f>19.95+5.81</f>
        <v>25.759999999999998</v>
      </c>
      <c r="G23" s="240">
        <v>0</v>
      </c>
      <c r="H23" s="234">
        <v>0</v>
      </c>
      <c r="I23" s="14"/>
      <c r="J23" s="15"/>
      <c r="K23" s="14"/>
      <c r="L23" s="15"/>
      <c r="M23" s="14"/>
      <c r="N23" s="15"/>
    </row>
    <row r="24" spans="1:14" ht="14.25" customHeight="1">
      <c r="A24" s="242"/>
      <c r="B24" s="105" t="s">
        <v>96</v>
      </c>
      <c r="C24" s="91">
        <v>34.5</v>
      </c>
      <c r="D24" s="95">
        <v>45.412</v>
      </c>
      <c r="E24" s="243"/>
      <c r="F24" s="244"/>
      <c r="G24" s="245"/>
      <c r="H24" s="244"/>
      <c r="I24" s="21"/>
      <c r="J24" s="22"/>
      <c r="K24" s="21"/>
      <c r="L24" s="22"/>
      <c r="M24" s="21"/>
      <c r="N24" s="22"/>
    </row>
    <row r="25" spans="1:14" ht="14.25" customHeight="1">
      <c r="A25" s="236" t="s">
        <v>22</v>
      </c>
      <c r="B25" s="109" t="s">
        <v>95</v>
      </c>
      <c r="C25" s="149">
        <f>3120+759</f>
        <v>3879</v>
      </c>
      <c r="D25" s="97">
        <f>5.37+2.599+0.093</f>
        <v>8.062000000000001</v>
      </c>
      <c r="E25" s="238">
        <f>181+9</f>
        <v>190</v>
      </c>
      <c r="F25" s="234">
        <f>19.95+5.81</f>
        <v>25.759999999999998</v>
      </c>
      <c r="G25" s="240">
        <v>0</v>
      </c>
      <c r="H25" s="234">
        <v>0</v>
      </c>
      <c r="I25" s="21"/>
      <c r="J25" s="22"/>
      <c r="K25" s="21"/>
      <c r="L25" s="22"/>
      <c r="M25" s="21"/>
      <c r="N25" s="22"/>
    </row>
    <row r="26" spans="1:14" ht="14.25" customHeight="1">
      <c r="A26" s="242"/>
      <c r="B26" s="105" t="s">
        <v>96</v>
      </c>
      <c r="C26" s="91">
        <v>34.5</v>
      </c>
      <c r="D26" s="95">
        <v>45.412</v>
      </c>
      <c r="E26" s="243"/>
      <c r="F26" s="244"/>
      <c r="G26" s="245"/>
      <c r="H26" s="244"/>
      <c r="I26" s="4"/>
      <c r="J26" s="5"/>
      <c r="K26" s="4"/>
      <c r="L26" s="5"/>
      <c r="M26" s="4"/>
      <c r="N26" s="5"/>
    </row>
    <row r="27" spans="1:14" ht="14.25" customHeight="1">
      <c r="A27" s="236" t="s">
        <v>23</v>
      </c>
      <c r="B27" s="109" t="s">
        <v>95</v>
      </c>
      <c r="C27" s="150">
        <f>4480+918</f>
        <v>5398</v>
      </c>
      <c r="D27" s="97">
        <f>5.37+2.599+0.093</f>
        <v>8.062000000000001</v>
      </c>
      <c r="E27" s="238">
        <f>224+79</f>
        <v>303</v>
      </c>
      <c r="F27" s="234">
        <v>25.76</v>
      </c>
      <c r="G27" s="240">
        <v>0</v>
      </c>
      <c r="H27" s="234">
        <v>0</v>
      </c>
      <c r="I27" s="4"/>
      <c r="J27" s="5"/>
      <c r="K27" s="4"/>
      <c r="L27" s="5"/>
      <c r="M27" s="4"/>
      <c r="N27" s="5"/>
    </row>
    <row r="28" spans="1:14" ht="14.25" customHeight="1">
      <c r="A28" s="242"/>
      <c r="B28" s="105" t="s">
        <v>96</v>
      </c>
      <c r="C28" s="91">
        <v>34.5</v>
      </c>
      <c r="D28" s="95">
        <v>45.412</v>
      </c>
      <c r="E28" s="243"/>
      <c r="F28" s="244"/>
      <c r="G28" s="245"/>
      <c r="H28" s="244"/>
      <c r="I28" s="4"/>
      <c r="J28" s="5"/>
      <c r="K28" s="4"/>
      <c r="L28" s="5"/>
      <c r="M28" s="4"/>
      <c r="N28" s="5"/>
    </row>
    <row r="29" spans="1:14" ht="14.25" customHeight="1">
      <c r="A29" s="236" t="s">
        <v>24</v>
      </c>
      <c r="B29" s="109" t="s">
        <v>95</v>
      </c>
      <c r="C29" s="150">
        <f>5440+1361</f>
        <v>6801</v>
      </c>
      <c r="D29" s="97">
        <f>5.37+2.599+0.093</f>
        <v>8.062000000000001</v>
      </c>
      <c r="E29" s="238">
        <f>202+59</f>
        <v>261</v>
      </c>
      <c r="F29" s="234">
        <f>19.95+5.81</f>
        <v>25.759999999999998</v>
      </c>
      <c r="G29" s="240">
        <f>375261.04/1.1/12.33</f>
        <v>27667.996755879965</v>
      </c>
      <c r="H29" s="234">
        <v>12.33</v>
      </c>
      <c r="I29" s="4"/>
      <c r="J29" s="5"/>
      <c r="K29" s="4"/>
      <c r="L29" s="5"/>
      <c r="M29" s="4"/>
      <c r="N29" s="5"/>
    </row>
    <row r="30" spans="1:14" ht="14.25" customHeight="1">
      <c r="A30" s="242"/>
      <c r="B30" s="105" t="s">
        <v>96</v>
      </c>
      <c r="C30" s="92">
        <f>17.25*2</f>
        <v>34.5</v>
      </c>
      <c r="D30" s="95">
        <v>45.412</v>
      </c>
      <c r="E30" s="243"/>
      <c r="F30" s="244"/>
      <c r="G30" s="245"/>
      <c r="H30" s="244"/>
      <c r="I30" s="4"/>
      <c r="J30" s="5"/>
      <c r="K30" s="4"/>
      <c r="L30" s="5"/>
      <c r="M30" s="4"/>
      <c r="N30" s="5"/>
    </row>
    <row r="31" spans="1:14" ht="14.25" customHeight="1">
      <c r="A31" s="236" t="s">
        <v>25</v>
      </c>
      <c r="B31" s="109" t="s">
        <v>95</v>
      </c>
      <c r="C31" s="150"/>
      <c r="D31" s="97"/>
      <c r="E31" s="238"/>
      <c r="F31" s="234"/>
      <c r="G31" s="240"/>
      <c r="H31" s="234"/>
      <c r="I31" s="4"/>
      <c r="J31" s="5"/>
      <c r="K31" s="4"/>
      <c r="L31" s="5"/>
      <c r="M31" s="4"/>
      <c r="N31" s="5"/>
    </row>
    <row r="32" spans="1:14" ht="14.25" customHeight="1">
      <c r="A32" s="242"/>
      <c r="B32" s="105" t="s">
        <v>96</v>
      </c>
      <c r="C32" s="151"/>
      <c r="D32" s="95"/>
      <c r="E32" s="243"/>
      <c r="F32" s="244"/>
      <c r="G32" s="245"/>
      <c r="H32" s="244"/>
      <c r="I32" s="4"/>
      <c r="J32" s="5"/>
      <c r="K32" s="4"/>
      <c r="L32" s="5"/>
      <c r="M32" s="4"/>
      <c r="N32" s="5"/>
    </row>
    <row r="33" spans="1:14" ht="14.25" customHeight="1">
      <c r="A33" s="236" t="s">
        <v>26</v>
      </c>
      <c r="B33" s="109" t="s">
        <v>95</v>
      </c>
      <c r="C33" s="150"/>
      <c r="D33" s="97"/>
      <c r="E33" s="238"/>
      <c r="F33" s="234"/>
      <c r="G33" s="240"/>
      <c r="H33" s="234"/>
      <c r="I33" s="14"/>
      <c r="J33" s="15"/>
      <c r="K33" s="14"/>
      <c r="L33" s="15"/>
      <c r="M33" s="14"/>
      <c r="N33" s="15"/>
    </row>
    <row r="34" spans="1:14" ht="14.25" customHeight="1" thickBot="1">
      <c r="A34" s="237"/>
      <c r="B34" s="111" t="s">
        <v>96</v>
      </c>
      <c r="C34" s="152"/>
      <c r="D34" s="98"/>
      <c r="E34" s="239"/>
      <c r="F34" s="235"/>
      <c r="G34" s="241"/>
      <c r="H34" s="235"/>
      <c r="I34" s="2"/>
      <c r="J34" s="3"/>
      <c r="K34" s="2"/>
      <c r="L34" s="3"/>
      <c r="M34" s="2"/>
      <c r="N34" s="3"/>
    </row>
    <row r="35" ht="14.25" customHeight="1" thickTop="1"/>
    <row r="36" spans="1:6" ht="14.25" customHeight="1">
      <c r="A36" s="219" t="s">
        <v>32</v>
      </c>
      <c r="B36" s="219"/>
      <c r="C36" s="219"/>
      <c r="D36" s="220"/>
      <c r="E36" s="33"/>
      <c r="F36" s="33"/>
    </row>
    <row r="37" spans="1:6" ht="14.25" customHeight="1">
      <c r="A37" s="33"/>
      <c r="B37" s="32" t="s">
        <v>33</v>
      </c>
      <c r="C37" s="32"/>
      <c r="D37" s="33"/>
      <c r="E37" s="33"/>
      <c r="F37" s="33"/>
    </row>
    <row r="38" spans="1:6" ht="14.25" customHeight="1">
      <c r="A38" s="33"/>
      <c r="B38" s="219" t="s">
        <v>35</v>
      </c>
      <c r="C38" s="219"/>
      <c r="D38" s="219"/>
      <c r="E38" s="220"/>
      <c r="F38" s="33"/>
    </row>
    <row r="39" spans="1:6" ht="14.25" customHeight="1">
      <c r="A39" s="33"/>
      <c r="B39" s="219" t="s">
        <v>34</v>
      </c>
      <c r="C39" s="219"/>
      <c r="D39" s="219"/>
      <c r="E39" s="33"/>
      <c r="F39" s="33"/>
    </row>
    <row r="40" spans="1:6" ht="14.25" customHeight="1">
      <c r="A40" s="33"/>
      <c r="B40" s="33"/>
      <c r="C40" s="33"/>
      <c r="D40" s="33"/>
      <c r="E40" s="33"/>
      <c r="F40" s="33"/>
    </row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8" customHeight="1"/>
    <row r="66" ht="18" customHeight="1"/>
    <row r="67" ht="18" customHeight="1"/>
  </sheetData>
  <sheetProtection/>
  <mergeCells count="76">
    <mergeCell ref="E27:E28"/>
    <mergeCell ref="H29:H30"/>
    <mergeCell ref="A29:A30"/>
    <mergeCell ref="E29:E30"/>
    <mergeCell ref="F29:F30"/>
    <mergeCell ref="G29:G30"/>
    <mergeCell ref="H21:H22"/>
    <mergeCell ref="A21:A22"/>
    <mergeCell ref="E21:E22"/>
    <mergeCell ref="F21:F22"/>
    <mergeCell ref="G21:G22"/>
    <mergeCell ref="H17:H18"/>
    <mergeCell ref="G15:G16"/>
    <mergeCell ref="G13:G14"/>
    <mergeCell ref="H13:H14"/>
    <mergeCell ref="H15:H16"/>
    <mergeCell ref="K9:L9"/>
    <mergeCell ref="G9:H9"/>
    <mergeCell ref="A17:A18"/>
    <mergeCell ref="E17:E18"/>
    <mergeCell ref="F17:F18"/>
    <mergeCell ref="G17:G18"/>
    <mergeCell ref="F13:F14"/>
    <mergeCell ref="E13:E14"/>
    <mergeCell ref="H11:H12"/>
    <mergeCell ref="I9:J9"/>
    <mergeCell ref="A19:A20"/>
    <mergeCell ref="G19:G20"/>
    <mergeCell ref="A13:A14"/>
    <mergeCell ref="A6:N7"/>
    <mergeCell ref="G8:N8"/>
    <mergeCell ref="D9:D10"/>
    <mergeCell ref="A8:A10"/>
    <mergeCell ref="E9:E10"/>
    <mergeCell ref="F9:F10"/>
    <mergeCell ref="M9:N9"/>
    <mergeCell ref="A11:A12"/>
    <mergeCell ref="F11:F12"/>
    <mergeCell ref="B39:D39"/>
    <mergeCell ref="B38:E38"/>
    <mergeCell ref="A36:D36"/>
    <mergeCell ref="A15:A16"/>
    <mergeCell ref="E15:E16"/>
    <mergeCell ref="F15:F16"/>
    <mergeCell ref="A23:A24"/>
    <mergeCell ref="E23:E24"/>
    <mergeCell ref="G23:G24"/>
    <mergeCell ref="H23:H24"/>
    <mergeCell ref="B8:D8"/>
    <mergeCell ref="E8:F8"/>
    <mergeCell ref="G11:G12"/>
    <mergeCell ref="F23:F24"/>
    <mergeCell ref="H19:H20"/>
    <mergeCell ref="E19:E20"/>
    <mergeCell ref="F19:F20"/>
    <mergeCell ref="E11:E12"/>
    <mergeCell ref="H31:H32"/>
    <mergeCell ref="A25:A26"/>
    <mergeCell ref="G25:G26"/>
    <mergeCell ref="H25:H26"/>
    <mergeCell ref="E25:E26"/>
    <mergeCell ref="F25:F26"/>
    <mergeCell ref="A27:A28"/>
    <mergeCell ref="F27:F28"/>
    <mergeCell ref="G27:G28"/>
    <mergeCell ref="H27:H28"/>
    <mergeCell ref="B9:C10"/>
    <mergeCell ref="H33:H34"/>
    <mergeCell ref="A33:A34"/>
    <mergeCell ref="E33:E34"/>
    <mergeCell ref="F33:F34"/>
    <mergeCell ref="G33:G34"/>
    <mergeCell ref="A31:A32"/>
    <mergeCell ref="E31:E32"/>
    <mergeCell ref="F31:F32"/>
    <mergeCell ref="G31:G32"/>
  </mergeCells>
  <printOptions/>
  <pageMargins left="0.44" right="0.26" top="0.33" bottom="0.3" header="0.11811023622047245" footer="0.118110236220472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6">
      <selection activeCell="D38" sqref="D38:D40"/>
    </sheetView>
  </sheetViews>
  <sheetFormatPr defaultColWidth="9.140625" defaultRowHeight="12.75"/>
  <cols>
    <col min="1" max="1" width="18.57421875" style="0" customWidth="1"/>
    <col min="2" max="2" width="7.421875" style="0" customWidth="1"/>
    <col min="3" max="3" width="13.8515625" style="0" customWidth="1"/>
    <col min="4" max="4" width="6.28125" style="0" customWidth="1"/>
    <col min="5" max="5" width="12.140625" style="0" customWidth="1"/>
    <col min="6" max="6" width="6.28125" style="0" customWidth="1"/>
    <col min="7" max="7" width="10.7109375" style="0" customWidth="1"/>
    <col min="8" max="8" width="13.7109375" style="0" customWidth="1"/>
    <col min="9" max="9" width="11.57421875" style="0" customWidth="1"/>
    <col min="10" max="10" width="6.8515625" style="0" customWidth="1"/>
    <col min="11" max="11" width="12.57421875" style="0" customWidth="1"/>
    <col min="12" max="12" width="5.8515625" style="0" customWidth="1"/>
    <col min="13" max="13" width="12.28125" style="0" customWidth="1"/>
    <col min="14" max="14" width="8.57421875" style="0" customWidth="1"/>
  </cols>
  <sheetData>
    <row r="1" spans="1:13" ht="15">
      <c r="A1" s="29" t="s">
        <v>41</v>
      </c>
      <c r="B1" s="27" t="s">
        <v>48</v>
      </c>
      <c r="C1" s="27"/>
      <c r="D1" s="28"/>
      <c r="E1" s="28">
        <v>51223</v>
      </c>
      <c r="F1" s="28"/>
      <c r="G1" s="28"/>
      <c r="H1" s="27" t="s">
        <v>29</v>
      </c>
      <c r="I1" s="27"/>
      <c r="J1" s="27"/>
      <c r="K1" s="38">
        <v>1520</v>
      </c>
      <c r="L1" s="28"/>
      <c r="M1" s="1"/>
    </row>
    <row r="2" spans="1:13" ht="15">
      <c r="A2" s="27" t="s">
        <v>1</v>
      </c>
      <c r="B2" s="27" t="s">
        <v>59</v>
      </c>
      <c r="C2" s="27"/>
      <c r="D2" s="28"/>
      <c r="E2" s="28">
        <v>51222</v>
      </c>
      <c r="F2" s="28"/>
      <c r="G2" s="28"/>
      <c r="H2" s="27" t="s">
        <v>2</v>
      </c>
      <c r="I2" s="27"/>
      <c r="J2" s="27"/>
      <c r="K2" s="28">
        <v>13</v>
      </c>
      <c r="L2" s="28"/>
      <c r="M2" s="1"/>
    </row>
    <row r="3" spans="1:13" ht="15">
      <c r="A3" s="27" t="s">
        <v>0</v>
      </c>
      <c r="B3" s="27" t="s">
        <v>38</v>
      </c>
      <c r="C3" s="27"/>
      <c r="D3" s="28"/>
      <c r="E3" s="28"/>
      <c r="F3" s="28"/>
      <c r="G3" s="28"/>
      <c r="H3" s="27" t="s">
        <v>3</v>
      </c>
      <c r="I3" s="27"/>
      <c r="J3" s="27"/>
      <c r="K3" s="28">
        <v>3</v>
      </c>
      <c r="L3" s="28"/>
      <c r="M3" s="1"/>
    </row>
    <row r="4" spans="1:15" ht="15">
      <c r="A4" s="27" t="s">
        <v>4</v>
      </c>
      <c r="B4" s="27">
        <v>258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  <c r="O4" s="31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66</v>
      </c>
      <c r="L5" s="45"/>
      <c r="M5" s="1"/>
    </row>
    <row r="6" spans="1:14" ht="13.5" thickTop="1">
      <c r="A6" s="221" t="s">
        <v>5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3"/>
    </row>
    <row r="7" spans="1:14" ht="13.5" thickBot="1">
      <c r="A7" s="224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6"/>
    </row>
    <row r="8" spans="1:14" ht="16.5" thickBot="1" thickTop="1">
      <c r="A8" s="211" t="s">
        <v>6</v>
      </c>
      <c r="B8" s="246" t="s">
        <v>7</v>
      </c>
      <c r="C8" s="247"/>
      <c r="D8" s="248"/>
      <c r="E8" s="246" t="s">
        <v>11</v>
      </c>
      <c r="F8" s="248"/>
      <c r="G8" s="227" t="s">
        <v>15</v>
      </c>
      <c r="H8" s="228"/>
      <c r="I8" s="228"/>
      <c r="J8" s="228"/>
      <c r="K8" s="228"/>
      <c r="L8" s="228"/>
      <c r="M8" s="228"/>
      <c r="N8" s="229"/>
    </row>
    <row r="9" spans="1:14" ht="13.5" thickTop="1">
      <c r="A9" s="212"/>
      <c r="B9" s="230" t="s">
        <v>8</v>
      </c>
      <c r="C9" s="231"/>
      <c r="D9" s="218" t="s">
        <v>9</v>
      </c>
      <c r="E9" s="214" t="s">
        <v>10</v>
      </c>
      <c r="F9" s="218" t="s">
        <v>9</v>
      </c>
      <c r="G9" s="203" t="s">
        <v>27</v>
      </c>
      <c r="H9" s="204"/>
      <c r="I9" s="216" t="s">
        <v>99</v>
      </c>
      <c r="J9" s="202"/>
      <c r="K9" s="216" t="s">
        <v>13</v>
      </c>
      <c r="L9" s="202"/>
      <c r="M9" s="216" t="s">
        <v>14</v>
      </c>
      <c r="N9" s="202"/>
    </row>
    <row r="10" spans="1:14" ht="15" thickBot="1">
      <c r="A10" s="213"/>
      <c r="B10" s="314"/>
      <c r="C10" s="239"/>
      <c r="D10" s="235"/>
      <c r="E10" s="215"/>
      <c r="F10" s="235"/>
      <c r="G10" s="18" t="s">
        <v>117</v>
      </c>
      <c r="H10" s="15" t="s">
        <v>9</v>
      </c>
      <c r="I10" s="140" t="s">
        <v>100</v>
      </c>
      <c r="J10" s="15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35" t="s">
        <v>16</v>
      </c>
      <c r="B11" s="61" t="s">
        <v>95</v>
      </c>
      <c r="C11" s="87">
        <v>3870</v>
      </c>
      <c r="D11" s="6">
        <f>5.91+2.871+0.093</f>
        <v>8.874</v>
      </c>
      <c r="E11" s="214">
        <v>111</v>
      </c>
      <c r="F11" s="353">
        <v>22.89</v>
      </c>
      <c r="G11" s="141"/>
      <c r="H11" s="142"/>
      <c r="I11" s="354">
        <v>8000</v>
      </c>
      <c r="J11" s="356">
        <v>138.7</v>
      </c>
      <c r="K11" s="85"/>
      <c r="L11" s="8"/>
      <c r="M11" s="7"/>
      <c r="N11" s="8"/>
    </row>
    <row r="12" spans="1:14" ht="15" customHeight="1">
      <c r="A12" s="316"/>
      <c r="B12" s="65" t="s">
        <v>96</v>
      </c>
      <c r="C12" s="119">
        <v>990</v>
      </c>
      <c r="D12" s="8">
        <f>3.94+0.743+0.093</f>
        <v>4.776</v>
      </c>
      <c r="E12" s="318"/>
      <c r="F12" s="344"/>
      <c r="G12" s="143"/>
      <c r="H12" s="144"/>
      <c r="I12" s="355"/>
      <c r="J12" s="357"/>
      <c r="K12" s="85"/>
      <c r="L12" s="8"/>
      <c r="M12" s="7"/>
      <c r="N12" s="8"/>
    </row>
    <row r="13" spans="1:14" ht="15" customHeight="1" thickBot="1">
      <c r="A13" s="316"/>
      <c r="B13" s="65" t="s">
        <v>112</v>
      </c>
      <c r="C13" s="154">
        <v>17.25</v>
      </c>
      <c r="D13" s="8">
        <v>45.412</v>
      </c>
      <c r="E13" s="318"/>
      <c r="F13" s="344"/>
      <c r="G13" s="143"/>
      <c r="H13" s="144"/>
      <c r="I13" s="355"/>
      <c r="J13" s="357"/>
      <c r="K13" s="85"/>
      <c r="L13" s="8"/>
      <c r="M13" s="7"/>
      <c r="N13" s="8"/>
    </row>
    <row r="14" spans="1:14" ht="15" customHeight="1" thickTop="1">
      <c r="A14" s="315" t="s">
        <v>17</v>
      </c>
      <c r="B14" s="65" t="s">
        <v>95</v>
      </c>
      <c r="C14" s="87">
        <v>3690</v>
      </c>
      <c r="D14" s="6">
        <f>5.91+2.871+0.093</f>
        <v>8.874</v>
      </c>
      <c r="E14" s="317">
        <f>73</f>
        <v>73</v>
      </c>
      <c r="F14" s="351">
        <v>22.89</v>
      </c>
      <c r="G14" s="145"/>
      <c r="H14" s="146"/>
      <c r="I14" s="339"/>
      <c r="J14" s="341"/>
      <c r="K14" s="76"/>
      <c r="L14" s="15"/>
      <c r="M14" s="14"/>
      <c r="N14" s="15"/>
    </row>
    <row r="15" spans="1:14" ht="15" customHeight="1">
      <c r="A15" s="316"/>
      <c r="B15" s="65" t="s">
        <v>96</v>
      </c>
      <c r="C15" s="119">
        <v>720</v>
      </c>
      <c r="D15" s="8">
        <f>3.94+0.743+0.093</f>
        <v>4.776</v>
      </c>
      <c r="E15" s="318"/>
      <c r="F15" s="352"/>
      <c r="G15" s="143"/>
      <c r="H15" s="144"/>
      <c r="I15" s="340"/>
      <c r="J15" s="342"/>
      <c r="K15" s="85"/>
      <c r="L15" s="8"/>
      <c r="M15" s="7"/>
      <c r="N15" s="8"/>
    </row>
    <row r="16" spans="1:14" ht="15" customHeight="1" thickBot="1">
      <c r="A16" s="316"/>
      <c r="B16" s="65" t="s">
        <v>112</v>
      </c>
      <c r="C16" s="154">
        <v>17.25</v>
      </c>
      <c r="D16" s="8">
        <v>45.412</v>
      </c>
      <c r="E16" s="318"/>
      <c r="F16" s="352"/>
      <c r="G16" s="143"/>
      <c r="H16" s="144"/>
      <c r="I16" s="340"/>
      <c r="J16" s="342"/>
      <c r="K16" s="85"/>
      <c r="L16" s="8"/>
      <c r="M16" s="7"/>
      <c r="N16" s="8"/>
    </row>
    <row r="17" spans="1:14" ht="15" customHeight="1" thickTop="1">
      <c r="A17" s="315" t="s">
        <v>18</v>
      </c>
      <c r="B17" s="69" t="s">
        <v>95</v>
      </c>
      <c r="C17" s="87">
        <v>3960</v>
      </c>
      <c r="D17" s="6">
        <f>5.91+2.871+0.093</f>
        <v>8.874</v>
      </c>
      <c r="E17" s="317">
        <v>92</v>
      </c>
      <c r="F17" s="351">
        <v>22.89</v>
      </c>
      <c r="G17" s="145"/>
      <c r="H17" s="146"/>
      <c r="I17" s="339">
        <f>5000+3004</f>
        <v>8004</v>
      </c>
      <c r="J17" s="341">
        <v>138.7</v>
      </c>
      <c r="K17" s="76"/>
      <c r="L17" s="15"/>
      <c r="M17" s="14"/>
      <c r="N17" s="15"/>
    </row>
    <row r="18" spans="1:14" ht="15" customHeight="1">
      <c r="A18" s="316"/>
      <c r="B18" s="65" t="s">
        <v>96</v>
      </c>
      <c r="C18" s="119">
        <v>900</v>
      </c>
      <c r="D18" s="8">
        <f>3.94+0.743+0.093</f>
        <v>4.776</v>
      </c>
      <c r="E18" s="318"/>
      <c r="F18" s="352"/>
      <c r="G18" s="143"/>
      <c r="H18" s="144"/>
      <c r="I18" s="340"/>
      <c r="J18" s="342"/>
      <c r="K18" s="85"/>
      <c r="L18" s="8"/>
      <c r="M18" s="7"/>
      <c r="N18" s="8"/>
    </row>
    <row r="19" spans="1:14" ht="15" customHeight="1" thickBot="1">
      <c r="A19" s="316"/>
      <c r="B19" s="65" t="s">
        <v>112</v>
      </c>
      <c r="C19" s="154">
        <v>17.25</v>
      </c>
      <c r="D19" s="8">
        <v>45.412</v>
      </c>
      <c r="E19" s="318"/>
      <c r="F19" s="352"/>
      <c r="G19" s="143"/>
      <c r="H19" s="144"/>
      <c r="I19" s="340"/>
      <c r="J19" s="342"/>
      <c r="K19" s="85"/>
      <c r="L19" s="8"/>
      <c r="M19" s="7"/>
      <c r="N19" s="8"/>
    </row>
    <row r="20" spans="1:14" ht="13.5" thickTop="1">
      <c r="A20" s="315" t="s">
        <v>19</v>
      </c>
      <c r="B20" s="69" t="s">
        <v>95</v>
      </c>
      <c r="C20" s="87">
        <v>3330</v>
      </c>
      <c r="D20" s="6">
        <f>5.91+2.871+0.093</f>
        <v>8.874</v>
      </c>
      <c r="E20" s="317">
        <v>81</v>
      </c>
      <c r="F20" s="351">
        <v>25.76</v>
      </c>
      <c r="G20" s="145"/>
      <c r="H20" s="146"/>
      <c r="I20" s="339">
        <v>2000</v>
      </c>
      <c r="J20" s="341">
        <v>138.7</v>
      </c>
      <c r="K20" s="76"/>
      <c r="L20" s="15"/>
      <c r="M20" s="14"/>
      <c r="N20" s="15"/>
    </row>
    <row r="21" spans="1:14" ht="15" customHeight="1">
      <c r="A21" s="316"/>
      <c r="B21" s="65" t="s">
        <v>96</v>
      </c>
      <c r="C21" s="119">
        <v>870</v>
      </c>
      <c r="D21" s="8">
        <f>3.94+0.743+0.093</f>
        <v>4.776</v>
      </c>
      <c r="E21" s="318"/>
      <c r="F21" s="352"/>
      <c r="G21" s="143"/>
      <c r="H21" s="144"/>
      <c r="I21" s="340"/>
      <c r="J21" s="342"/>
      <c r="K21" s="85"/>
      <c r="L21" s="8"/>
      <c r="M21" s="7"/>
      <c r="N21" s="8"/>
    </row>
    <row r="22" spans="1:14" ht="15" customHeight="1" thickBot="1">
      <c r="A22" s="316"/>
      <c r="B22" s="65" t="s">
        <v>112</v>
      </c>
      <c r="C22" s="154">
        <v>17.25</v>
      </c>
      <c r="D22" s="8">
        <v>45.412</v>
      </c>
      <c r="E22" s="318"/>
      <c r="F22" s="352"/>
      <c r="G22" s="143"/>
      <c r="H22" s="144"/>
      <c r="I22" s="340"/>
      <c r="J22" s="342"/>
      <c r="K22" s="85"/>
      <c r="L22" s="8"/>
      <c r="M22" s="7"/>
      <c r="N22" s="8"/>
    </row>
    <row r="23" spans="1:14" ht="13.5" thickTop="1">
      <c r="A23" s="315" t="s">
        <v>20</v>
      </c>
      <c r="B23" s="69" t="s">
        <v>95</v>
      </c>
      <c r="C23" s="87">
        <v>2490</v>
      </c>
      <c r="D23" s="6">
        <f>5.91+2.871+0.093</f>
        <v>8.874</v>
      </c>
      <c r="E23" s="317">
        <v>81</v>
      </c>
      <c r="F23" s="351">
        <v>25.76</v>
      </c>
      <c r="G23" s="145"/>
      <c r="H23" s="146"/>
      <c r="I23" s="83"/>
      <c r="J23" s="129"/>
      <c r="K23" s="76"/>
      <c r="L23" s="15"/>
      <c r="M23" s="14"/>
      <c r="N23" s="15"/>
    </row>
    <row r="24" spans="1:14" ht="15" customHeight="1">
      <c r="A24" s="316"/>
      <c r="B24" s="65" t="s">
        <v>96</v>
      </c>
      <c r="C24" s="119">
        <v>480</v>
      </c>
      <c r="D24" s="8">
        <f>3.94+0.743+0.093</f>
        <v>4.776</v>
      </c>
      <c r="E24" s="318"/>
      <c r="F24" s="352"/>
      <c r="G24" s="143"/>
      <c r="H24" s="144"/>
      <c r="I24" s="84"/>
      <c r="J24" s="136"/>
      <c r="K24" s="85"/>
      <c r="L24" s="8"/>
      <c r="M24" s="7"/>
      <c r="N24" s="8"/>
    </row>
    <row r="25" spans="1:14" ht="15" customHeight="1" thickBot="1">
      <c r="A25" s="316"/>
      <c r="B25" s="65" t="s">
        <v>112</v>
      </c>
      <c r="C25" s="154">
        <v>17.25</v>
      </c>
      <c r="D25" s="8">
        <v>45.412</v>
      </c>
      <c r="E25" s="318"/>
      <c r="F25" s="352"/>
      <c r="G25" s="143"/>
      <c r="H25" s="144"/>
      <c r="I25" s="84"/>
      <c r="J25" s="136"/>
      <c r="K25" s="85"/>
      <c r="L25" s="8"/>
      <c r="M25" s="7"/>
      <c r="N25" s="8"/>
    </row>
    <row r="26" spans="1:14" ht="15" customHeight="1" thickTop="1">
      <c r="A26" s="315" t="s">
        <v>69</v>
      </c>
      <c r="B26" s="69" t="s">
        <v>95</v>
      </c>
      <c r="C26" s="87">
        <v>2670</v>
      </c>
      <c r="D26" s="6">
        <f>5.91+2.871+0.093</f>
        <v>8.874</v>
      </c>
      <c r="E26" s="317">
        <v>90</v>
      </c>
      <c r="F26" s="351">
        <v>25.76</v>
      </c>
      <c r="G26" s="145"/>
      <c r="H26" s="146"/>
      <c r="I26" s="83"/>
      <c r="J26" s="129"/>
      <c r="K26" s="76"/>
      <c r="L26" s="15"/>
      <c r="M26" s="14"/>
      <c r="N26" s="15"/>
    </row>
    <row r="27" spans="1:14" ht="15.75" customHeight="1">
      <c r="A27" s="316"/>
      <c r="B27" s="65" t="s">
        <v>96</v>
      </c>
      <c r="C27" s="119">
        <v>510</v>
      </c>
      <c r="D27" s="8">
        <f>3.94+0.743+0.093</f>
        <v>4.776</v>
      </c>
      <c r="E27" s="318"/>
      <c r="F27" s="352"/>
      <c r="G27" s="143"/>
      <c r="H27" s="144"/>
      <c r="I27" s="84"/>
      <c r="J27" s="136"/>
      <c r="K27" s="85"/>
      <c r="L27" s="8"/>
      <c r="M27" s="7"/>
      <c r="N27" s="8"/>
    </row>
    <row r="28" spans="1:14" ht="16.5" customHeight="1" thickBot="1">
      <c r="A28" s="316"/>
      <c r="B28" s="65" t="s">
        <v>112</v>
      </c>
      <c r="C28" s="154">
        <v>17.25</v>
      </c>
      <c r="D28" s="8">
        <v>45.412</v>
      </c>
      <c r="E28" s="318"/>
      <c r="F28" s="352"/>
      <c r="G28" s="143"/>
      <c r="H28" s="144"/>
      <c r="I28" s="84"/>
      <c r="J28" s="136"/>
      <c r="K28" s="85"/>
      <c r="L28" s="8"/>
      <c r="M28" s="7"/>
      <c r="N28" s="8"/>
    </row>
    <row r="29" spans="1:14" ht="13.5" thickTop="1">
      <c r="A29" s="315" t="s">
        <v>70</v>
      </c>
      <c r="B29" s="69" t="s">
        <v>95</v>
      </c>
      <c r="C29" s="87">
        <v>2610</v>
      </c>
      <c r="D29" s="6">
        <f>5.91+2.971+0.093</f>
        <v>8.974</v>
      </c>
      <c r="E29" s="317">
        <v>88</v>
      </c>
      <c r="F29" s="343">
        <v>25.76</v>
      </c>
      <c r="G29" s="162"/>
      <c r="H29" s="180"/>
      <c r="I29" s="76"/>
      <c r="J29" s="129"/>
      <c r="K29" s="76"/>
      <c r="L29" s="15"/>
      <c r="M29" s="14"/>
      <c r="N29" s="15"/>
    </row>
    <row r="30" spans="1:14" ht="15" customHeight="1">
      <c r="A30" s="316"/>
      <c r="B30" s="65" t="s">
        <v>96</v>
      </c>
      <c r="C30" s="119">
        <v>450</v>
      </c>
      <c r="D30" s="8">
        <f>3.94+0.743+0.093</f>
        <v>4.776</v>
      </c>
      <c r="E30" s="318"/>
      <c r="F30" s="344"/>
      <c r="G30" s="163"/>
      <c r="H30" s="181"/>
      <c r="I30" s="85"/>
      <c r="J30" s="136"/>
      <c r="K30" s="85"/>
      <c r="L30" s="8"/>
      <c r="M30" s="7"/>
      <c r="N30" s="8"/>
    </row>
    <row r="31" spans="1:14" ht="15" customHeight="1" thickBot="1">
      <c r="A31" s="316"/>
      <c r="B31" s="65" t="s">
        <v>112</v>
      </c>
      <c r="C31" s="154">
        <v>17.25</v>
      </c>
      <c r="D31" s="8">
        <v>45.412</v>
      </c>
      <c r="E31" s="318"/>
      <c r="F31" s="344"/>
      <c r="G31" s="163"/>
      <c r="H31" s="182"/>
      <c r="I31" s="85"/>
      <c r="J31" s="136"/>
      <c r="K31" s="85"/>
      <c r="L31" s="8"/>
      <c r="M31" s="7"/>
      <c r="N31" s="8"/>
    </row>
    <row r="32" spans="1:14" ht="13.5" thickTop="1">
      <c r="A32" s="315" t="s">
        <v>22</v>
      </c>
      <c r="B32" s="69" t="s">
        <v>95</v>
      </c>
      <c r="C32" s="87">
        <v>2160</v>
      </c>
      <c r="D32" s="6">
        <f>6.04+2.971+0.093</f>
        <v>9.104</v>
      </c>
      <c r="E32" s="317">
        <v>60</v>
      </c>
      <c r="F32" s="343">
        <v>25.76</v>
      </c>
      <c r="G32" s="331"/>
      <c r="H32" s="342"/>
      <c r="I32" s="331"/>
      <c r="J32" s="341"/>
      <c r="K32" s="238"/>
      <c r="L32" s="234"/>
      <c r="M32" s="317"/>
      <c r="N32" s="234"/>
    </row>
    <row r="33" spans="1:14" ht="15" customHeight="1">
      <c r="A33" s="316"/>
      <c r="B33" s="65" t="s">
        <v>96</v>
      </c>
      <c r="C33" s="119">
        <v>270</v>
      </c>
      <c r="D33" s="8">
        <f>4.03+0.743+0.093</f>
        <v>4.8660000000000005</v>
      </c>
      <c r="E33" s="318"/>
      <c r="F33" s="344"/>
      <c r="G33" s="332"/>
      <c r="H33" s="342"/>
      <c r="I33" s="332"/>
      <c r="J33" s="342"/>
      <c r="K33" s="233"/>
      <c r="L33" s="210"/>
      <c r="M33" s="318"/>
      <c r="N33" s="210"/>
    </row>
    <row r="34" spans="1:14" ht="15" customHeight="1" thickBot="1">
      <c r="A34" s="316"/>
      <c r="B34" s="65" t="s">
        <v>112</v>
      </c>
      <c r="C34" s="154">
        <v>17.25</v>
      </c>
      <c r="D34" s="8">
        <v>45.412</v>
      </c>
      <c r="E34" s="318"/>
      <c r="F34" s="344"/>
      <c r="G34" s="332"/>
      <c r="H34" s="342"/>
      <c r="I34" s="332"/>
      <c r="J34" s="342"/>
      <c r="K34" s="233"/>
      <c r="L34" s="210"/>
      <c r="M34" s="318"/>
      <c r="N34" s="210"/>
    </row>
    <row r="35" spans="1:14" ht="13.5" thickTop="1">
      <c r="A35" s="315" t="s">
        <v>23</v>
      </c>
      <c r="B35" s="69" t="s">
        <v>95</v>
      </c>
      <c r="C35" s="87">
        <v>2580</v>
      </c>
      <c r="D35" s="6">
        <f>6.04+2.971+0.093</f>
        <v>9.104</v>
      </c>
      <c r="E35" s="317">
        <v>60</v>
      </c>
      <c r="F35" s="343">
        <v>25.76</v>
      </c>
      <c r="G35" s="331"/>
      <c r="H35" s="341"/>
      <c r="I35" s="345">
        <v>2000</v>
      </c>
      <c r="J35" s="341">
        <v>138.7</v>
      </c>
      <c r="K35" s="238"/>
      <c r="L35" s="234"/>
      <c r="M35" s="317"/>
      <c r="N35" s="234"/>
    </row>
    <row r="36" spans="1:14" ht="15" customHeight="1">
      <c r="A36" s="316"/>
      <c r="B36" s="65" t="s">
        <v>96</v>
      </c>
      <c r="C36" s="119">
        <v>300</v>
      </c>
      <c r="D36" s="8">
        <f>4.03+0.743+0.093</f>
        <v>4.8660000000000005</v>
      </c>
      <c r="E36" s="318"/>
      <c r="F36" s="344"/>
      <c r="G36" s="332"/>
      <c r="H36" s="342"/>
      <c r="I36" s="346"/>
      <c r="J36" s="342"/>
      <c r="K36" s="233"/>
      <c r="L36" s="210"/>
      <c r="M36" s="318"/>
      <c r="N36" s="210"/>
    </row>
    <row r="37" spans="1:14" ht="15" customHeight="1" thickBot="1">
      <c r="A37" s="316"/>
      <c r="B37" s="65" t="s">
        <v>112</v>
      </c>
      <c r="C37" s="154">
        <v>17.25</v>
      </c>
      <c r="D37" s="8">
        <v>45.412</v>
      </c>
      <c r="E37" s="318"/>
      <c r="F37" s="344"/>
      <c r="G37" s="332"/>
      <c r="H37" s="342"/>
      <c r="I37" s="346"/>
      <c r="J37" s="342"/>
      <c r="K37" s="233"/>
      <c r="L37" s="210"/>
      <c r="M37" s="318"/>
      <c r="N37" s="210"/>
    </row>
    <row r="38" spans="1:14" ht="13.5" thickTop="1">
      <c r="A38" s="315" t="s">
        <v>24</v>
      </c>
      <c r="B38" s="69" t="s">
        <v>95</v>
      </c>
      <c r="C38" s="87">
        <v>3240</v>
      </c>
      <c r="D38" s="6">
        <f>6.04+2.971+0.093</f>
        <v>9.104</v>
      </c>
      <c r="E38" s="317">
        <f>55</f>
        <v>55</v>
      </c>
      <c r="F38" s="343">
        <v>25.76</v>
      </c>
      <c r="G38" s="331"/>
      <c r="H38" s="341"/>
      <c r="I38" s="358">
        <v>1998</v>
      </c>
      <c r="J38" s="359">
        <v>128.16</v>
      </c>
      <c r="K38" s="238"/>
      <c r="L38" s="234"/>
      <c r="M38" s="317"/>
      <c r="N38" s="234"/>
    </row>
    <row r="39" spans="1:14" ht="15" customHeight="1">
      <c r="A39" s="316"/>
      <c r="B39" s="65" t="s">
        <v>96</v>
      </c>
      <c r="C39" s="119">
        <v>480</v>
      </c>
      <c r="D39" s="8">
        <f>4.03+0.743+0.093</f>
        <v>4.8660000000000005</v>
      </c>
      <c r="E39" s="318"/>
      <c r="F39" s="344"/>
      <c r="G39" s="332"/>
      <c r="H39" s="342"/>
      <c r="I39" s="358"/>
      <c r="J39" s="359"/>
      <c r="K39" s="233"/>
      <c r="L39" s="210"/>
      <c r="M39" s="318"/>
      <c r="N39" s="210"/>
    </row>
    <row r="40" spans="1:14" ht="15" customHeight="1" thickBot="1">
      <c r="A40" s="316"/>
      <c r="B40" s="65" t="s">
        <v>112</v>
      </c>
      <c r="C40" s="154">
        <v>17.25</v>
      </c>
      <c r="D40" s="8">
        <v>45.412</v>
      </c>
      <c r="E40" s="318"/>
      <c r="F40" s="344"/>
      <c r="G40" s="332"/>
      <c r="H40" s="342"/>
      <c r="I40" s="358"/>
      <c r="J40" s="359"/>
      <c r="K40" s="233"/>
      <c r="L40" s="210"/>
      <c r="M40" s="318"/>
      <c r="N40" s="210"/>
    </row>
    <row r="41" spans="1:14" ht="12.75">
      <c r="A41" s="315" t="s">
        <v>25</v>
      </c>
      <c r="B41" s="69" t="s">
        <v>95</v>
      </c>
      <c r="C41" s="119"/>
      <c r="D41" s="77"/>
      <c r="E41" s="238"/>
      <c r="F41" s="343"/>
      <c r="G41" s="331"/>
      <c r="H41" s="341"/>
      <c r="I41" s="350"/>
      <c r="J41" s="348"/>
      <c r="K41" s="238"/>
      <c r="L41" s="234"/>
      <c r="M41" s="317"/>
      <c r="N41" s="234"/>
    </row>
    <row r="42" spans="1:14" ht="12.75">
      <c r="A42" s="316"/>
      <c r="B42" s="65" t="s">
        <v>96</v>
      </c>
      <c r="C42" s="119"/>
      <c r="D42" s="78"/>
      <c r="E42" s="233"/>
      <c r="F42" s="344"/>
      <c r="G42" s="332"/>
      <c r="H42" s="342"/>
      <c r="I42" s="350"/>
      <c r="J42" s="348"/>
      <c r="K42" s="233"/>
      <c r="L42" s="210"/>
      <c r="M42" s="318"/>
      <c r="N42" s="210"/>
    </row>
    <row r="43" spans="1:14" ht="13.5" thickBot="1">
      <c r="A43" s="316"/>
      <c r="B43" s="65" t="s">
        <v>112</v>
      </c>
      <c r="C43" s="121"/>
      <c r="D43" s="78"/>
      <c r="E43" s="233"/>
      <c r="F43" s="344"/>
      <c r="G43" s="332"/>
      <c r="H43" s="342"/>
      <c r="I43" s="350"/>
      <c r="J43" s="348"/>
      <c r="K43" s="233"/>
      <c r="L43" s="210"/>
      <c r="M43" s="318"/>
      <c r="N43" s="210"/>
    </row>
    <row r="44" spans="1:14" ht="13.5" customHeight="1">
      <c r="A44" s="236" t="s">
        <v>26</v>
      </c>
      <c r="B44" s="69" t="s">
        <v>95</v>
      </c>
      <c r="C44" s="77"/>
      <c r="D44" s="77"/>
      <c r="E44" s="331"/>
      <c r="F44" s="343"/>
      <c r="G44" s="331"/>
      <c r="H44" s="341"/>
      <c r="I44" s="349"/>
      <c r="J44" s="347"/>
      <c r="K44" s="85"/>
      <c r="L44" s="8"/>
      <c r="M44" s="7"/>
      <c r="N44" s="8"/>
    </row>
    <row r="45" spans="1:14" ht="13.5" customHeight="1">
      <c r="A45" s="330"/>
      <c r="B45" s="65" t="s">
        <v>96</v>
      </c>
      <c r="C45" s="78"/>
      <c r="D45" s="78"/>
      <c r="E45" s="332"/>
      <c r="F45" s="344"/>
      <c r="G45" s="332"/>
      <c r="H45" s="342"/>
      <c r="I45" s="350"/>
      <c r="J45" s="348"/>
      <c r="K45" s="85"/>
      <c r="L45" s="8"/>
      <c r="M45" s="7"/>
      <c r="N45" s="8"/>
    </row>
    <row r="46" spans="1:14" ht="13.5" customHeight="1">
      <c r="A46" s="330"/>
      <c r="B46" s="65" t="s">
        <v>112</v>
      </c>
      <c r="C46" s="79"/>
      <c r="D46" s="78"/>
      <c r="E46" s="332"/>
      <c r="F46" s="344"/>
      <c r="G46" s="332"/>
      <c r="H46" s="342"/>
      <c r="I46" s="350"/>
      <c r="J46" s="348"/>
      <c r="K46" s="85"/>
      <c r="L46" s="8"/>
      <c r="M46" s="7"/>
      <c r="N46" s="8"/>
    </row>
    <row r="47" spans="1:14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3.5" customHeight="1">
      <c r="A48" s="219" t="s">
        <v>32</v>
      </c>
      <c r="B48" s="219"/>
      <c r="C48" s="219"/>
      <c r="D48" s="219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219" t="s">
        <v>35</v>
      </c>
      <c r="C50" s="219"/>
      <c r="D50" s="219"/>
      <c r="E50" s="220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219" t="s">
        <v>34</v>
      </c>
      <c r="C51" s="219"/>
      <c r="D51" s="219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</sheetData>
  <mergeCells count="96">
    <mergeCell ref="K41:K43"/>
    <mergeCell ref="L41:L43"/>
    <mergeCell ref="I38:I40"/>
    <mergeCell ref="I41:I43"/>
    <mergeCell ref="J38:J40"/>
    <mergeCell ref="J41:J43"/>
    <mergeCell ref="N35:N37"/>
    <mergeCell ref="K38:K40"/>
    <mergeCell ref="L38:L40"/>
    <mergeCell ref="M38:M40"/>
    <mergeCell ref="N38:N40"/>
    <mergeCell ref="K35:K37"/>
    <mergeCell ref="L35:L37"/>
    <mergeCell ref="M35:M37"/>
    <mergeCell ref="A41:A43"/>
    <mergeCell ref="E41:E43"/>
    <mergeCell ref="F41:F43"/>
    <mergeCell ref="A44:A46"/>
    <mergeCell ref="E44:E46"/>
    <mergeCell ref="F44:F46"/>
    <mergeCell ref="A23:A25"/>
    <mergeCell ref="E23:E25"/>
    <mergeCell ref="F23:F25"/>
    <mergeCell ref="A26:A28"/>
    <mergeCell ref="E26:E28"/>
    <mergeCell ref="F26:F28"/>
    <mergeCell ref="A29:A31"/>
    <mergeCell ref="A32:A34"/>
    <mergeCell ref="B51:D51"/>
    <mergeCell ref="E29:E31"/>
    <mergeCell ref="E32:E34"/>
    <mergeCell ref="A35:A37"/>
    <mergeCell ref="E35:E37"/>
    <mergeCell ref="B50:E50"/>
    <mergeCell ref="A38:A40"/>
    <mergeCell ref="E38:E40"/>
    <mergeCell ref="A6:N7"/>
    <mergeCell ref="A8:A10"/>
    <mergeCell ref="B8:D8"/>
    <mergeCell ref="E8:F8"/>
    <mergeCell ref="G8:N8"/>
    <mergeCell ref="D9:D10"/>
    <mergeCell ref="E9:E10"/>
    <mergeCell ref="G9:H9"/>
    <mergeCell ref="K9:L9"/>
    <mergeCell ref="F9:F10"/>
    <mergeCell ref="M9:N9"/>
    <mergeCell ref="A48:D48"/>
    <mergeCell ref="F14:F16"/>
    <mergeCell ref="F29:F31"/>
    <mergeCell ref="I11:I13"/>
    <mergeCell ref="J11:J13"/>
    <mergeCell ref="I14:I16"/>
    <mergeCell ref="J14:J16"/>
    <mergeCell ref="A14:A16"/>
    <mergeCell ref="A11:A13"/>
    <mergeCell ref="E11:E13"/>
    <mergeCell ref="F11:F13"/>
    <mergeCell ref="E14:E16"/>
    <mergeCell ref="A17:A19"/>
    <mergeCell ref="E17:E19"/>
    <mergeCell ref="F17:F19"/>
    <mergeCell ref="A20:A22"/>
    <mergeCell ref="E20:E22"/>
    <mergeCell ref="F20:F22"/>
    <mergeCell ref="N32:N34"/>
    <mergeCell ref="G32:G34"/>
    <mergeCell ref="H32:H34"/>
    <mergeCell ref="I32:I34"/>
    <mergeCell ref="J32:J34"/>
    <mergeCell ref="K32:K34"/>
    <mergeCell ref="L32:L34"/>
    <mergeCell ref="M41:M43"/>
    <mergeCell ref="N41:N43"/>
    <mergeCell ref="B9:C10"/>
    <mergeCell ref="G44:G46"/>
    <mergeCell ref="H44:H46"/>
    <mergeCell ref="I44:I46"/>
    <mergeCell ref="G41:G43"/>
    <mergeCell ref="H41:H43"/>
    <mergeCell ref="I9:J9"/>
    <mergeCell ref="M32:M34"/>
    <mergeCell ref="F38:F40"/>
    <mergeCell ref="J44:J46"/>
    <mergeCell ref="G38:G40"/>
    <mergeCell ref="H38:H40"/>
    <mergeCell ref="I17:I19"/>
    <mergeCell ref="J17:J19"/>
    <mergeCell ref="F32:F34"/>
    <mergeCell ref="F35:F37"/>
    <mergeCell ref="G35:G37"/>
    <mergeCell ref="H35:H37"/>
    <mergeCell ref="I35:I37"/>
    <mergeCell ref="J35:J37"/>
    <mergeCell ref="I20:I22"/>
    <mergeCell ref="J20:J22"/>
  </mergeCells>
  <printOptions/>
  <pageMargins left="0.21" right="0.2" top="0.37" bottom="0.39" header="0.5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selection activeCell="D29" sqref="D29:D30"/>
    </sheetView>
  </sheetViews>
  <sheetFormatPr defaultColWidth="9.140625" defaultRowHeight="12.75"/>
  <cols>
    <col min="1" max="1" width="16.8515625" style="0" customWidth="1"/>
    <col min="2" max="2" width="8.00390625" style="0" customWidth="1"/>
    <col min="3" max="3" width="12.57421875" style="0" customWidth="1"/>
    <col min="4" max="4" width="8.00390625" style="0" customWidth="1"/>
    <col min="5" max="5" width="13.00390625" style="0" customWidth="1"/>
    <col min="6" max="6" width="7.140625" style="0" customWidth="1"/>
    <col min="8" max="8" width="17.140625" style="0" customWidth="1"/>
    <col min="9" max="9" width="11.57421875" style="0" customWidth="1"/>
    <col min="10" max="10" width="6.57421875" style="0" customWidth="1"/>
    <col min="11" max="11" width="12.28125" style="0" customWidth="1"/>
    <col min="12" max="12" width="5.421875" style="0" customWidth="1"/>
    <col min="13" max="13" width="11.7109375" style="0" customWidth="1"/>
    <col min="14" max="14" width="6.8515625" style="0" customWidth="1"/>
  </cols>
  <sheetData>
    <row r="1" spans="1:14" s="34" customFormat="1" ht="15">
      <c r="A1" s="29" t="s">
        <v>41</v>
      </c>
      <c r="B1" s="27" t="s">
        <v>45</v>
      </c>
      <c r="C1" s="27"/>
      <c r="D1" s="27"/>
      <c r="E1" s="27"/>
      <c r="F1" s="27">
        <v>50608</v>
      </c>
      <c r="G1" s="28"/>
      <c r="H1" s="28"/>
      <c r="I1" s="334" t="s">
        <v>29</v>
      </c>
      <c r="J1" s="334"/>
      <c r="K1" s="334"/>
      <c r="L1" s="28"/>
      <c r="M1" s="28"/>
      <c r="N1" s="28"/>
    </row>
    <row r="2" spans="1:14" s="34" customFormat="1" ht="15">
      <c r="A2" s="27" t="s">
        <v>1</v>
      </c>
      <c r="B2" s="27" t="s">
        <v>57</v>
      </c>
      <c r="C2" s="27"/>
      <c r="D2" s="27"/>
      <c r="E2" s="27"/>
      <c r="F2" s="27"/>
      <c r="G2" s="28"/>
      <c r="H2" s="28"/>
      <c r="I2" s="334" t="s">
        <v>2</v>
      </c>
      <c r="J2" s="334"/>
      <c r="K2" s="334"/>
      <c r="L2" s="28">
        <v>1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7"/>
      <c r="E3" s="27"/>
      <c r="F3" s="27"/>
      <c r="G3" s="28"/>
      <c r="H3" s="28"/>
      <c r="I3" s="334" t="s">
        <v>3</v>
      </c>
      <c r="J3" s="334"/>
      <c r="K3" s="334"/>
      <c r="L3" s="28">
        <v>1</v>
      </c>
      <c r="M3" s="28"/>
      <c r="N3" s="28"/>
    </row>
    <row r="4" spans="1:14" s="34" customFormat="1" ht="15">
      <c r="A4" s="27" t="s">
        <v>4</v>
      </c>
      <c r="B4" s="27">
        <v>23</v>
      </c>
      <c r="C4" s="27"/>
      <c r="D4" s="27"/>
      <c r="E4" s="27"/>
      <c r="F4" s="27"/>
      <c r="G4" s="28"/>
      <c r="H4" s="28"/>
      <c r="I4" s="27" t="s">
        <v>31</v>
      </c>
      <c r="J4" s="27"/>
      <c r="K4" s="27"/>
      <c r="L4" s="28"/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221" t="s">
        <v>5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3"/>
    </row>
    <row r="7" spans="1:14" ht="13.5" thickBot="1">
      <c r="A7" s="224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6"/>
    </row>
    <row r="8" spans="1:14" ht="16.5" thickBot="1" thickTop="1">
      <c r="A8" s="211" t="s">
        <v>6</v>
      </c>
      <c r="B8" s="246" t="s">
        <v>7</v>
      </c>
      <c r="C8" s="247"/>
      <c r="D8" s="248"/>
      <c r="E8" s="246" t="s">
        <v>11</v>
      </c>
      <c r="F8" s="248"/>
      <c r="G8" s="227" t="s">
        <v>15</v>
      </c>
      <c r="H8" s="228"/>
      <c r="I8" s="228"/>
      <c r="J8" s="228"/>
      <c r="K8" s="228"/>
      <c r="L8" s="228"/>
      <c r="M8" s="228"/>
      <c r="N8" s="229"/>
    </row>
    <row r="9" spans="1:14" ht="13.5" thickTop="1">
      <c r="A9" s="212"/>
      <c r="B9" s="230" t="s">
        <v>8</v>
      </c>
      <c r="C9" s="231"/>
      <c r="D9" s="218" t="s">
        <v>9</v>
      </c>
      <c r="E9" s="214" t="s">
        <v>10</v>
      </c>
      <c r="F9" s="218" t="s">
        <v>9</v>
      </c>
      <c r="G9" s="216" t="s">
        <v>27</v>
      </c>
      <c r="H9" s="202"/>
      <c r="I9" s="216" t="s">
        <v>28</v>
      </c>
      <c r="J9" s="202"/>
      <c r="K9" s="216" t="s">
        <v>13</v>
      </c>
      <c r="L9" s="202"/>
      <c r="M9" s="216" t="s">
        <v>14</v>
      </c>
      <c r="N9" s="202"/>
    </row>
    <row r="10" spans="1:14" ht="15" thickBot="1">
      <c r="A10" s="213"/>
      <c r="B10" s="314"/>
      <c r="C10" s="239"/>
      <c r="D10" s="235"/>
      <c r="E10" s="215"/>
      <c r="F10" s="235"/>
      <c r="G10" s="18" t="s">
        <v>117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35" t="s">
        <v>16</v>
      </c>
      <c r="B11" s="102" t="s">
        <v>95</v>
      </c>
      <c r="C11" s="87">
        <v>1620</v>
      </c>
      <c r="D11" s="6">
        <f>5.25+2.599+0.093</f>
        <v>7.942</v>
      </c>
      <c r="E11" s="214">
        <v>17</v>
      </c>
      <c r="F11" s="218">
        <v>22.89</v>
      </c>
      <c r="G11" s="249">
        <f>45.5*84</f>
        <v>3822</v>
      </c>
      <c r="H11" s="205">
        <v>13.65</v>
      </c>
      <c r="I11" s="7"/>
      <c r="J11" s="8"/>
      <c r="K11" s="7"/>
      <c r="L11" s="8"/>
      <c r="M11" s="7"/>
      <c r="N11" s="8"/>
    </row>
    <row r="12" spans="1:14" ht="15" customHeight="1" thickBot="1">
      <c r="A12" s="326"/>
      <c r="B12" s="105" t="s">
        <v>115</v>
      </c>
      <c r="C12" s="119">
        <v>17.25</v>
      </c>
      <c r="D12" s="8">
        <v>45.412</v>
      </c>
      <c r="E12" s="329"/>
      <c r="F12" s="244"/>
      <c r="G12" s="245"/>
      <c r="H12" s="251"/>
      <c r="I12" s="7"/>
      <c r="J12" s="8"/>
      <c r="K12" s="7"/>
      <c r="L12" s="8"/>
      <c r="M12" s="7"/>
      <c r="N12" s="8"/>
    </row>
    <row r="13" spans="1:14" ht="15" customHeight="1" thickTop="1">
      <c r="A13" s="315" t="s">
        <v>17</v>
      </c>
      <c r="B13" s="107" t="s">
        <v>95</v>
      </c>
      <c r="C13" s="118">
        <v>1465</v>
      </c>
      <c r="D13" s="6">
        <f>5.25+2.599+0.093</f>
        <v>7.942</v>
      </c>
      <c r="E13" s="317">
        <v>16</v>
      </c>
      <c r="F13" s="250">
        <v>22.89</v>
      </c>
      <c r="G13" s="240">
        <f>45.5*84</f>
        <v>3822</v>
      </c>
      <c r="H13" s="250">
        <v>13.65</v>
      </c>
      <c r="I13" s="14"/>
      <c r="J13" s="15"/>
      <c r="K13" s="14"/>
      <c r="L13" s="15"/>
      <c r="M13" s="14"/>
      <c r="N13" s="15"/>
    </row>
    <row r="14" spans="1:14" ht="13.5" thickBot="1">
      <c r="A14" s="326"/>
      <c r="B14" s="107" t="s">
        <v>96</v>
      </c>
      <c r="C14" s="117">
        <v>17.25</v>
      </c>
      <c r="D14" s="8">
        <v>45.412</v>
      </c>
      <c r="E14" s="329"/>
      <c r="F14" s="251"/>
      <c r="G14" s="245"/>
      <c r="H14" s="251"/>
      <c r="I14" s="21"/>
      <c r="J14" s="22"/>
      <c r="K14" s="21"/>
      <c r="L14" s="22"/>
      <c r="M14" s="21"/>
      <c r="N14" s="22"/>
    </row>
    <row r="15" spans="1:14" ht="15" customHeight="1" thickTop="1">
      <c r="A15" s="315" t="s">
        <v>18</v>
      </c>
      <c r="B15" s="109" t="s">
        <v>95</v>
      </c>
      <c r="C15" s="118">
        <v>1708</v>
      </c>
      <c r="D15" s="6">
        <f>5.25+2.599+0.093</f>
        <v>7.942</v>
      </c>
      <c r="E15" s="317">
        <v>20</v>
      </c>
      <c r="F15" s="250">
        <v>22.89</v>
      </c>
      <c r="G15" s="240">
        <f>45.5*84</f>
        <v>3822</v>
      </c>
      <c r="H15" s="250">
        <v>13.65</v>
      </c>
      <c r="I15" s="14"/>
      <c r="J15" s="15"/>
      <c r="K15" s="14"/>
      <c r="L15" s="15"/>
      <c r="M15" s="14"/>
      <c r="N15" s="15"/>
    </row>
    <row r="16" spans="1:14" ht="13.5" thickBot="1">
      <c r="A16" s="326"/>
      <c r="B16" s="105" t="s">
        <v>96</v>
      </c>
      <c r="C16" s="117">
        <v>17.25</v>
      </c>
      <c r="D16" s="8">
        <v>45.412</v>
      </c>
      <c r="E16" s="329"/>
      <c r="F16" s="251"/>
      <c r="G16" s="245"/>
      <c r="H16" s="251"/>
      <c r="I16" s="21"/>
      <c r="J16" s="22"/>
      <c r="K16" s="21"/>
      <c r="L16" s="22"/>
      <c r="M16" s="21"/>
      <c r="N16" s="22"/>
    </row>
    <row r="17" spans="1:14" ht="13.5" thickTop="1">
      <c r="A17" s="315" t="s">
        <v>19</v>
      </c>
      <c r="B17" s="109" t="s">
        <v>95</v>
      </c>
      <c r="C17" s="118">
        <v>1274</v>
      </c>
      <c r="D17" s="6">
        <f>5.25+2.599+0.093</f>
        <v>7.942</v>
      </c>
      <c r="E17" s="317">
        <v>18</v>
      </c>
      <c r="F17" s="250">
        <v>25.76</v>
      </c>
      <c r="G17" s="240">
        <f>45.5*84</f>
        <v>3822</v>
      </c>
      <c r="H17" s="250">
        <v>13.65</v>
      </c>
      <c r="I17" s="14"/>
      <c r="J17" s="15"/>
      <c r="K17" s="14"/>
      <c r="L17" s="15"/>
      <c r="M17" s="14"/>
      <c r="N17" s="15"/>
    </row>
    <row r="18" spans="1:14" ht="13.5" thickBot="1">
      <c r="A18" s="326"/>
      <c r="B18" s="105" t="s">
        <v>96</v>
      </c>
      <c r="C18" s="117">
        <v>17.25</v>
      </c>
      <c r="D18" s="8">
        <v>45.412</v>
      </c>
      <c r="E18" s="329"/>
      <c r="F18" s="251"/>
      <c r="G18" s="245"/>
      <c r="H18" s="251"/>
      <c r="I18" s="21"/>
      <c r="J18" s="22"/>
      <c r="K18" s="21"/>
      <c r="L18" s="22"/>
      <c r="M18" s="21"/>
      <c r="N18" s="22"/>
    </row>
    <row r="19" spans="1:14" ht="13.5" thickTop="1">
      <c r="A19" s="315" t="s">
        <v>20</v>
      </c>
      <c r="B19" s="109" t="s">
        <v>95</v>
      </c>
      <c r="C19" s="118">
        <v>842</v>
      </c>
      <c r="D19" s="6">
        <f>5.25+2.599+0.093</f>
        <v>7.942</v>
      </c>
      <c r="E19" s="317">
        <v>22</v>
      </c>
      <c r="F19" s="250">
        <v>25.76</v>
      </c>
      <c r="G19" s="240">
        <f>45.5*84</f>
        <v>3822</v>
      </c>
      <c r="H19" s="234">
        <v>13.65</v>
      </c>
      <c r="I19" s="14"/>
      <c r="J19" s="15"/>
      <c r="K19" s="14"/>
      <c r="L19" s="15"/>
      <c r="M19" s="14"/>
      <c r="N19" s="15"/>
    </row>
    <row r="20" spans="1:14" ht="13.5" thickBot="1">
      <c r="A20" s="326"/>
      <c r="B20" s="105" t="s">
        <v>96</v>
      </c>
      <c r="C20" s="117">
        <v>17.25</v>
      </c>
      <c r="D20" s="8">
        <v>45.412</v>
      </c>
      <c r="E20" s="329"/>
      <c r="F20" s="251"/>
      <c r="G20" s="245"/>
      <c r="H20" s="244"/>
      <c r="I20" s="21"/>
      <c r="J20" s="22"/>
      <c r="K20" s="21"/>
      <c r="L20" s="22"/>
      <c r="M20" s="21"/>
      <c r="N20" s="22"/>
    </row>
    <row r="21" spans="1:14" ht="13.5" thickTop="1">
      <c r="A21" s="315" t="s">
        <v>69</v>
      </c>
      <c r="B21" s="109" t="s">
        <v>95</v>
      </c>
      <c r="C21" s="118">
        <v>788</v>
      </c>
      <c r="D21" s="6">
        <f>5.25+2.599+0.093</f>
        <v>7.942</v>
      </c>
      <c r="E21" s="317">
        <v>27</v>
      </c>
      <c r="F21" s="250">
        <v>25.76</v>
      </c>
      <c r="G21" s="240">
        <f>45.5*84</f>
        <v>3822</v>
      </c>
      <c r="H21" s="234">
        <v>13.65</v>
      </c>
      <c r="I21" s="14"/>
      <c r="J21" s="15"/>
      <c r="K21" s="14"/>
      <c r="L21" s="15"/>
      <c r="M21" s="14"/>
      <c r="N21" s="15"/>
    </row>
    <row r="22" spans="1:14" ht="13.5" thickBot="1">
      <c r="A22" s="326"/>
      <c r="B22" s="105" t="s">
        <v>96</v>
      </c>
      <c r="C22" s="117">
        <v>17.25</v>
      </c>
      <c r="D22" s="8">
        <v>45.412</v>
      </c>
      <c r="E22" s="329"/>
      <c r="F22" s="251"/>
      <c r="G22" s="245"/>
      <c r="H22" s="244"/>
      <c r="I22" s="21"/>
      <c r="J22" s="22"/>
      <c r="K22" s="21"/>
      <c r="L22" s="22"/>
      <c r="M22" s="21"/>
      <c r="N22" s="22"/>
    </row>
    <row r="23" spans="1:14" ht="13.5" thickTop="1">
      <c r="A23" s="315" t="s">
        <v>70</v>
      </c>
      <c r="B23" s="109" t="s">
        <v>95</v>
      </c>
      <c r="C23" s="118">
        <v>697</v>
      </c>
      <c r="D23" s="6">
        <f>5.25+2.599+0.093</f>
        <v>7.942</v>
      </c>
      <c r="E23" s="317">
        <v>18</v>
      </c>
      <c r="F23" s="250">
        <v>25.76</v>
      </c>
      <c r="G23" s="240">
        <f>45.5*84</f>
        <v>3822</v>
      </c>
      <c r="H23" s="234">
        <v>13.65</v>
      </c>
      <c r="I23" s="14"/>
      <c r="J23" s="15"/>
      <c r="K23" s="14"/>
      <c r="L23" s="15"/>
      <c r="M23" s="14"/>
      <c r="N23" s="15"/>
    </row>
    <row r="24" spans="1:14" ht="12.75">
      <c r="A24" s="326"/>
      <c r="B24" s="105" t="s">
        <v>96</v>
      </c>
      <c r="C24" s="117">
        <v>17.25</v>
      </c>
      <c r="D24" s="8">
        <v>45.412</v>
      </c>
      <c r="E24" s="329"/>
      <c r="F24" s="251"/>
      <c r="G24" s="245"/>
      <c r="H24" s="244"/>
      <c r="I24" s="21"/>
      <c r="J24" s="22"/>
      <c r="K24" s="21"/>
      <c r="L24" s="22"/>
      <c r="M24" s="21"/>
      <c r="N24" s="22"/>
    </row>
    <row r="25" spans="1:14" ht="12.75">
      <c r="A25" s="315" t="s">
        <v>22</v>
      </c>
      <c r="B25" s="109" t="s">
        <v>95</v>
      </c>
      <c r="C25" s="118">
        <v>701</v>
      </c>
      <c r="D25" s="15">
        <f>5.37+2.599+0.093</f>
        <v>8.062000000000001</v>
      </c>
      <c r="E25" s="317">
        <v>27</v>
      </c>
      <c r="F25" s="250">
        <v>25.76</v>
      </c>
      <c r="G25" s="240">
        <f>45.5*84</f>
        <v>3822</v>
      </c>
      <c r="H25" s="234">
        <v>13.65</v>
      </c>
      <c r="I25" s="21"/>
      <c r="J25" s="22"/>
      <c r="K25" s="21"/>
      <c r="L25" s="22"/>
      <c r="M25" s="21"/>
      <c r="N25" s="22"/>
    </row>
    <row r="26" spans="1:14" ht="12.75">
      <c r="A26" s="326"/>
      <c r="B26" s="105" t="s">
        <v>96</v>
      </c>
      <c r="C26" s="117">
        <v>17.25</v>
      </c>
      <c r="D26" s="22">
        <v>45.412</v>
      </c>
      <c r="E26" s="329"/>
      <c r="F26" s="251"/>
      <c r="G26" s="245"/>
      <c r="H26" s="244"/>
      <c r="I26" s="4"/>
      <c r="J26" s="5"/>
      <c r="K26" s="4"/>
      <c r="L26" s="5"/>
      <c r="M26" s="4"/>
      <c r="N26" s="5"/>
    </row>
    <row r="27" spans="1:14" ht="12.75">
      <c r="A27" s="315" t="s">
        <v>23</v>
      </c>
      <c r="B27" s="109" t="s">
        <v>95</v>
      </c>
      <c r="C27" s="118">
        <v>950</v>
      </c>
      <c r="D27" s="15">
        <f>5.37+2.599+0.093</f>
        <v>8.062000000000001</v>
      </c>
      <c r="E27" s="317">
        <v>30</v>
      </c>
      <c r="F27" s="250">
        <v>25.76</v>
      </c>
      <c r="G27" s="240">
        <f>45.5*84</f>
        <v>3822</v>
      </c>
      <c r="H27" s="234">
        <v>13.65</v>
      </c>
      <c r="I27" s="4"/>
      <c r="J27" s="5"/>
      <c r="K27" s="4"/>
      <c r="L27" s="5"/>
      <c r="M27" s="4"/>
      <c r="N27" s="5"/>
    </row>
    <row r="28" spans="1:14" ht="12.75">
      <c r="A28" s="326"/>
      <c r="B28" s="105" t="s">
        <v>96</v>
      </c>
      <c r="C28" s="117">
        <v>17.25</v>
      </c>
      <c r="D28" s="22">
        <v>45.412</v>
      </c>
      <c r="E28" s="329"/>
      <c r="F28" s="251"/>
      <c r="G28" s="245"/>
      <c r="H28" s="244"/>
      <c r="I28" s="4"/>
      <c r="J28" s="5"/>
      <c r="K28" s="4"/>
      <c r="L28" s="5"/>
      <c r="M28" s="4"/>
      <c r="N28" s="5"/>
    </row>
    <row r="29" spans="1:14" ht="12.75">
      <c r="A29" s="315" t="s">
        <v>24</v>
      </c>
      <c r="B29" s="109" t="s">
        <v>95</v>
      </c>
      <c r="C29" s="118">
        <v>1134</v>
      </c>
      <c r="D29" s="15">
        <f>5.37+2.599+0.093</f>
        <v>8.062000000000001</v>
      </c>
      <c r="E29" s="317">
        <v>23</v>
      </c>
      <c r="F29" s="250">
        <v>25.76</v>
      </c>
      <c r="G29" s="240">
        <f>45.5*84</f>
        <v>3822</v>
      </c>
      <c r="H29" s="234">
        <v>13.65</v>
      </c>
      <c r="I29" s="4"/>
      <c r="J29" s="5"/>
      <c r="K29" s="4"/>
      <c r="L29" s="5"/>
      <c r="M29" s="4"/>
      <c r="N29" s="5"/>
    </row>
    <row r="30" spans="1:14" ht="12.75">
      <c r="A30" s="326"/>
      <c r="B30" s="105" t="s">
        <v>96</v>
      </c>
      <c r="C30" s="117">
        <v>17.25</v>
      </c>
      <c r="D30" s="22">
        <v>45.412</v>
      </c>
      <c r="E30" s="329"/>
      <c r="F30" s="251"/>
      <c r="G30" s="245"/>
      <c r="H30" s="244"/>
      <c r="I30" s="4"/>
      <c r="J30" s="5"/>
      <c r="K30" s="4"/>
      <c r="L30" s="5"/>
      <c r="M30" s="4"/>
      <c r="N30" s="5"/>
    </row>
    <row r="31" spans="1:14" ht="12.75">
      <c r="A31" s="315" t="s">
        <v>25</v>
      </c>
      <c r="B31" s="109" t="s">
        <v>95</v>
      </c>
      <c r="C31" s="118"/>
      <c r="D31" s="15"/>
      <c r="E31" s="317"/>
      <c r="F31" s="250"/>
      <c r="G31" s="240"/>
      <c r="H31" s="234"/>
      <c r="I31" s="4"/>
      <c r="J31" s="5"/>
      <c r="K31" s="4"/>
      <c r="L31" s="5"/>
      <c r="M31" s="4"/>
      <c r="N31" s="5"/>
    </row>
    <row r="32" spans="1:14" ht="12.75">
      <c r="A32" s="326"/>
      <c r="B32" s="105" t="s">
        <v>96</v>
      </c>
      <c r="C32" s="117"/>
      <c r="D32" s="22"/>
      <c r="E32" s="329"/>
      <c r="F32" s="251"/>
      <c r="G32" s="245"/>
      <c r="H32" s="244"/>
      <c r="I32" s="4"/>
      <c r="J32" s="5"/>
      <c r="K32" s="4"/>
      <c r="L32" s="5"/>
      <c r="M32" s="4"/>
      <c r="N32" s="5"/>
    </row>
    <row r="33" spans="1:14" ht="12.75">
      <c r="A33" s="315" t="s">
        <v>26</v>
      </c>
      <c r="B33" s="109" t="s">
        <v>95</v>
      </c>
      <c r="C33" s="118"/>
      <c r="D33" s="15"/>
      <c r="E33" s="317"/>
      <c r="F33" s="250"/>
      <c r="G33" s="240"/>
      <c r="H33" s="234"/>
      <c r="I33" s="14"/>
      <c r="J33" s="15"/>
      <c r="K33" s="14"/>
      <c r="L33" s="15"/>
      <c r="M33" s="14"/>
      <c r="N33" s="15"/>
    </row>
    <row r="34" spans="1:14" ht="13.5" thickBot="1">
      <c r="A34" s="338"/>
      <c r="B34" s="111" t="s">
        <v>96</v>
      </c>
      <c r="C34" s="117"/>
      <c r="D34" s="22"/>
      <c r="E34" s="215"/>
      <c r="F34" s="360"/>
      <c r="G34" s="241"/>
      <c r="H34" s="235"/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219" t="s">
        <v>32</v>
      </c>
      <c r="B36" s="219"/>
      <c r="C36" s="219"/>
      <c r="D36" s="220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219" t="s">
        <v>35</v>
      </c>
      <c r="C38" s="219"/>
      <c r="D38" s="219"/>
      <c r="E38" s="220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219" t="s">
        <v>34</v>
      </c>
      <c r="C39" s="219"/>
      <c r="D39" s="219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s="37" customFormat="1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</sheetData>
  <mergeCells count="79">
    <mergeCell ref="E27:E28"/>
    <mergeCell ref="H29:H30"/>
    <mergeCell ref="A29:A30"/>
    <mergeCell ref="E29:E30"/>
    <mergeCell ref="F29:F30"/>
    <mergeCell ref="G29:G30"/>
    <mergeCell ref="H21:H22"/>
    <mergeCell ref="A21:A22"/>
    <mergeCell ref="E21:E22"/>
    <mergeCell ref="F21:F22"/>
    <mergeCell ref="G21:G22"/>
    <mergeCell ref="H19:H20"/>
    <mergeCell ref="A19:A20"/>
    <mergeCell ref="E19:E20"/>
    <mergeCell ref="F19:F20"/>
    <mergeCell ref="G19:G20"/>
    <mergeCell ref="A17:A18"/>
    <mergeCell ref="E17:E18"/>
    <mergeCell ref="F17:F18"/>
    <mergeCell ref="G17:G18"/>
    <mergeCell ref="B38:E38"/>
    <mergeCell ref="B39:D39"/>
    <mergeCell ref="A11:A12"/>
    <mergeCell ref="I9:J9"/>
    <mergeCell ref="E9:E10"/>
    <mergeCell ref="F9:F10"/>
    <mergeCell ref="G9:H9"/>
    <mergeCell ref="A13:A14"/>
    <mergeCell ref="F13:F14"/>
    <mergeCell ref="E13:E14"/>
    <mergeCell ref="M9:N9"/>
    <mergeCell ref="A36:D36"/>
    <mergeCell ref="A6:N7"/>
    <mergeCell ref="A8:A10"/>
    <mergeCell ref="B8:D8"/>
    <mergeCell ref="E8:F8"/>
    <mergeCell ref="G8:N8"/>
    <mergeCell ref="D9:D10"/>
    <mergeCell ref="E11:E12"/>
    <mergeCell ref="H17:H18"/>
    <mergeCell ref="F11:F12"/>
    <mergeCell ref="G11:G12"/>
    <mergeCell ref="H11:H12"/>
    <mergeCell ref="H13:H14"/>
    <mergeCell ref="G13:G14"/>
    <mergeCell ref="I1:K1"/>
    <mergeCell ref="I2:K2"/>
    <mergeCell ref="I3:K3"/>
    <mergeCell ref="K9:L9"/>
    <mergeCell ref="H15:H16"/>
    <mergeCell ref="A15:A16"/>
    <mergeCell ref="E15:E16"/>
    <mergeCell ref="F15:F16"/>
    <mergeCell ref="G15:G16"/>
    <mergeCell ref="H23:H24"/>
    <mergeCell ref="A23:A24"/>
    <mergeCell ref="E23:E24"/>
    <mergeCell ref="F23:F24"/>
    <mergeCell ref="G23:G24"/>
    <mergeCell ref="G31:G32"/>
    <mergeCell ref="A25:A26"/>
    <mergeCell ref="G25:G26"/>
    <mergeCell ref="H25:H26"/>
    <mergeCell ref="E25:E26"/>
    <mergeCell ref="F25:F26"/>
    <mergeCell ref="A27:A28"/>
    <mergeCell ref="F27:F28"/>
    <mergeCell ref="G27:G28"/>
    <mergeCell ref="H27:H28"/>
    <mergeCell ref="B9:C10"/>
    <mergeCell ref="H33:H34"/>
    <mergeCell ref="A33:A34"/>
    <mergeCell ref="E33:E34"/>
    <mergeCell ref="F33:F34"/>
    <mergeCell ref="G33:G34"/>
    <mergeCell ref="H31:H32"/>
    <mergeCell ref="A31:A32"/>
    <mergeCell ref="E31:E32"/>
    <mergeCell ref="F31:F32"/>
  </mergeCells>
  <printOptions/>
  <pageMargins left="0.2" right="0.2" top="0.41" bottom="0.35" header="0.5" footer="0.21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2"/>
  <sheetViews>
    <sheetView tabSelected="1" workbookViewId="0" topLeftCell="A16">
      <selection activeCell="D38" sqref="D38:D40"/>
    </sheetView>
  </sheetViews>
  <sheetFormatPr defaultColWidth="9.140625" defaultRowHeight="12.75"/>
  <cols>
    <col min="1" max="1" width="16.140625" style="0" customWidth="1"/>
    <col min="2" max="2" width="8.140625" style="0" customWidth="1"/>
    <col min="3" max="3" width="11.57421875" style="0" customWidth="1"/>
    <col min="4" max="4" width="8.00390625" style="0" customWidth="1"/>
    <col min="5" max="5" width="12.28125" style="0" customWidth="1"/>
    <col min="6" max="6" width="5.8515625" style="0" customWidth="1"/>
    <col min="7" max="7" width="12.57421875" style="0" customWidth="1"/>
    <col min="8" max="8" width="13.28125" style="0" customWidth="1"/>
    <col min="9" max="9" width="11.8515625" style="0" customWidth="1"/>
    <col min="10" max="10" width="7.00390625" style="0" customWidth="1"/>
    <col min="11" max="11" width="13.8515625" style="0" customWidth="1"/>
    <col min="12" max="12" width="5.7109375" style="0" customWidth="1"/>
    <col min="13" max="13" width="12.140625" style="0" customWidth="1"/>
    <col min="14" max="14" width="7.28125" style="0" customWidth="1"/>
  </cols>
  <sheetData>
    <row r="1" spans="1:14" s="34" customFormat="1" ht="15">
      <c r="A1" s="29" t="s">
        <v>41</v>
      </c>
      <c r="B1" s="27" t="s">
        <v>51</v>
      </c>
      <c r="C1" s="27"/>
      <c r="D1" s="28"/>
      <c r="E1" s="28">
        <v>50061</v>
      </c>
      <c r="F1" s="28"/>
      <c r="G1" s="28"/>
      <c r="H1" s="28"/>
      <c r="I1" s="334" t="s">
        <v>29</v>
      </c>
      <c r="J1" s="334"/>
      <c r="K1" s="334"/>
      <c r="L1" s="28">
        <v>150</v>
      </c>
      <c r="M1" s="28"/>
      <c r="N1" s="28"/>
    </row>
    <row r="2" spans="1:14" s="34" customFormat="1" ht="15">
      <c r="A2" s="27" t="s">
        <v>1</v>
      </c>
      <c r="B2" s="27" t="s">
        <v>61</v>
      </c>
      <c r="C2" s="27"/>
      <c r="D2" s="28"/>
      <c r="E2" s="28"/>
      <c r="F2" s="28"/>
      <c r="G2" s="28"/>
      <c r="H2" s="28"/>
      <c r="I2" s="334" t="s">
        <v>2</v>
      </c>
      <c r="J2" s="334"/>
      <c r="K2" s="334"/>
      <c r="L2" s="28">
        <v>2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334" t="s">
        <v>3</v>
      </c>
      <c r="J3" s="334"/>
      <c r="K3" s="334"/>
      <c r="L3" s="28" t="s">
        <v>49</v>
      </c>
      <c r="M3" s="28"/>
      <c r="N3" s="28"/>
    </row>
    <row r="4" spans="1:14" s="34" customFormat="1" ht="15">
      <c r="A4" s="27" t="s">
        <v>4</v>
      </c>
      <c r="B4" s="27">
        <v>57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62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221" t="s">
        <v>5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3"/>
    </row>
    <row r="7" spans="1:14" ht="13.5" thickBot="1">
      <c r="A7" s="224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6"/>
    </row>
    <row r="8" spans="1:14" ht="16.5" thickBot="1" thickTop="1">
      <c r="A8" s="211" t="s">
        <v>6</v>
      </c>
      <c r="B8" s="246" t="s">
        <v>7</v>
      </c>
      <c r="C8" s="247"/>
      <c r="D8" s="248"/>
      <c r="E8" s="246" t="s">
        <v>11</v>
      </c>
      <c r="F8" s="248"/>
      <c r="G8" s="227" t="s">
        <v>15</v>
      </c>
      <c r="H8" s="228"/>
      <c r="I8" s="228"/>
      <c r="J8" s="228"/>
      <c r="K8" s="228"/>
      <c r="L8" s="228"/>
      <c r="M8" s="228"/>
      <c r="N8" s="229"/>
    </row>
    <row r="9" spans="1:14" ht="13.5" thickTop="1">
      <c r="A9" s="212"/>
      <c r="B9" s="230" t="s">
        <v>8</v>
      </c>
      <c r="C9" s="231"/>
      <c r="D9" s="218" t="s">
        <v>9</v>
      </c>
      <c r="E9" s="214" t="s">
        <v>10</v>
      </c>
      <c r="F9" s="218" t="s">
        <v>9</v>
      </c>
      <c r="G9" s="336" t="s">
        <v>27</v>
      </c>
      <c r="H9" s="337"/>
      <c r="I9" s="216" t="s">
        <v>28</v>
      </c>
      <c r="J9" s="202"/>
      <c r="K9" s="216" t="s">
        <v>13</v>
      </c>
      <c r="L9" s="202"/>
      <c r="M9" s="216" t="s">
        <v>14</v>
      </c>
      <c r="N9" s="202"/>
    </row>
    <row r="10" spans="1:14" ht="15" thickBot="1">
      <c r="A10" s="213"/>
      <c r="B10" s="314"/>
      <c r="C10" s="239"/>
      <c r="D10" s="235"/>
      <c r="E10" s="215"/>
      <c r="F10" s="235"/>
      <c r="G10" s="18" t="s">
        <v>117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35" t="s">
        <v>16</v>
      </c>
      <c r="B11" s="61" t="s">
        <v>95</v>
      </c>
      <c r="C11" s="87">
        <v>751</v>
      </c>
      <c r="D11" s="6">
        <f>5.91+2.971+0.093</f>
        <v>8.974</v>
      </c>
      <c r="E11" s="214">
        <v>9</v>
      </c>
      <c r="F11" s="218">
        <v>17.73</v>
      </c>
      <c r="G11" s="19"/>
      <c r="H11" s="20"/>
      <c r="I11" s="7"/>
      <c r="J11" s="8"/>
      <c r="K11" s="7"/>
      <c r="L11" s="8"/>
      <c r="M11" s="7"/>
      <c r="N11" s="8"/>
    </row>
    <row r="12" spans="1:14" ht="15" customHeight="1">
      <c r="A12" s="316"/>
      <c r="B12" s="65" t="s">
        <v>96</v>
      </c>
      <c r="C12" s="119">
        <v>50</v>
      </c>
      <c r="D12" s="8">
        <f>3.94+2.971+0.093</f>
        <v>7.004</v>
      </c>
      <c r="E12" s="318"/>
      <c r="F12" s="210"/>
      <c r="G12" s="23"/>
      <c r="H12" s="24"/>
      <c r="I12" s="7"/>
      <c r="J12" s="8"/>
      <c r="K12" s="7"/>
      <c r="L12" s="8"/>
      <c r="M12" s="7"/>
      <c r="N12" s="8"/>
    </row>
    <row r="13" spans="1:14" ht="15" customHeight="1" thickBot="1">
      <c r="A13" s="316"/>
      <c r="B13" s="65" t="s">
        <v>115</v>
      </c>
      <c r="C13" s="119">
        <v>17.25</v>
      </c>
      <c r="D13" s="8">
        <v>45.412</v>
      </c>
      <c r="E13" s="318"/>
      <c r="F13" s="210"/>
      <c r="G13" s="23"/>
      <c r="H13" s="24"/>
      <c r="I13" s="7"/>
      <c r="J13" s="8"/>
      <c r="K13" s="7"/>
      <c r="L13" s="8"/>
      <c r="M13" s="7"/>
      <c r="N13" s="8"/>
    </row>
    <row r="14" spans="1:14" ht="12.75" customHeight="1" thickTop="1">
      <c r="A14" s="315" t="s">
        <v>17</v>
      </c>
      <c r="B14" s="61" t="s">
        <v>95</v>
      </c>
      <c r="C14" s="118">
        <v>1464</v>
      </c>
      <c r="D14" s="6">
        <f>5.91+2.971+0.093</f>
        <v>8.974</v>
      </c>
      <c r="E14" s="317">
        <v>16</v>
      </c>
      <c r="F14" s="234">
        <v>22.89</v>
      </c>
      <c r="G14" s="25"/>
      <c r="H14" s="16"/>
      <c r="I14" s="14"/>
      <c r="J14" s="15"/>
      <c r="K14" s="14"/>
      <c r="L14" s="15"/>
      <c r="M14" s="14"/>
      <c r="N14" s="15"/>
    </row>
    <row r="15" spans="1:14" ht="14.25" customHeight="1">
      <c r="A15" s="316"/>
      <c r="B15" s="65" t="s">
        <v>96</v>
      </c>
      <c r="C15" s="119">
        <v>129</v>
      </c>
      <c r="D15" s="8">
        <f>3.94+2.971+0.093</f>
        <v>7.004</v>
      </c>
      <c r="E15" s="318"/>
      <c r="F15" s="210"/>
      <c r="G15" s="23"/>
      <c r="H15" s="24"/>
      <c r="I15" s="7"/>
      <c r="J15" s="8"/>
      <c r="K15" s="7"/>
      <c r="L15" s="8"/>
      <c r="M15" s="7"/>
      <c r="N15" s="8"/>
    </row>
    <row r="16" spans="1:14" ht="14.25" customHeight="1" thickBot="1">
      <c r="A16" s="316"/>
      <c r="B16" s="65" t="s">
        <v>115</v>
      </c>
      <c r="C16" s="119">
        <v>17.25</v>
      </c>
      <c r="D16" s="8">
        <v>45.412</v>
      </c>
      <c r="E16" s="318"/>
      <c r="F16" s="210"/>
      <c r="G16" s="23"/>
      <c r="H16" s="24"/>
      <c r="I16" s="7"/>
      <c r="J16" s="8"/>
      <c r="K16" s="7"/>
      <c r="L16" s="8"/>
      <c r="M16" s="7"/>
      <c r="N16" s="8"/>
    </row>
    <row r="17" spans="1:14" ht="12.75" customHeight="1" thickTop="1">
      <c r="A17" s="315" t="s">
        <v>18</v>
      </c>
      <c r="B17" s="61" t="s">
        <v>95</v>
      </c>
      <c r="C17" s="118">
        <v>1662</v>
      </c>
      <c r="D17" s="6">
        <f>5.91+2.971+0.093</f>
        <v>8.974</v>
      </c>
      <c r="E17" s="317">
        <v>19</v>
      </c>
      <c r="F17" s="234">
        <v>22.89</v>
      </c>
      <c r="G17" s="25"/>
      <c r="H17" s="16"/>
      <c r="I17" s="14"/>
      <c r="J17" s="15"/>
      <c r="K17" s="14"/>
      <c r="L17" s="15"/>
      <c r="M17" s="14"/>
      <c r="N17" s="15"/>
    </row>
    <row r="18" spans="1:14" ht="14.25" customHeight="1">
      <c r="A18" s="316"/>
      <c r="B18" s="65" t="s">
        <v>96</v>
      </c>
      <c r="C18" s="119">
        <v>192</v>
      </c>
      <c r="D18" s="8">
        <f>3.94+2.971+0.093</f>
        <v>7.004</v>
      </c>
      <c r="E18" s="318"/>
      <c r="F18" s="210"/>
      <c r="G18" s="23"/>
      <c r="H18" s="24"/>
      <c r="I18" s="7"/>
      <c r="J18" s="8"/>
      <c r="K18" s="7"/>
      <c r="L18" s="8"/>
      <c r="M18" s="7"/>
      <c r="N18" s="8"/>
    </row>
    <row r="19" spans="1:14" ht="14.25" customHeight="1" thickBot="1">
      <c r="A19" s="316"/>
      <c r="B19" s="65" t="s">
        <v>115</v>
      </c>
      <c r="C19" s="119">
        <v>17.25</v>
      </c>
      <c r="D19" s="8">
        <v>45.412</v>
      </c>
      <c r="E19" s="318"/>
      <c r="F19" s="210"/>
      <c r="G19" s="23"/>
      <c r="H19" s="24"/>
      <c r="I19" s="7"/>
      <c r="J19" s="8"/>
      <c r="K19" s="7"/>
      <c r="L19" s="8"/>
      <c r="M19" s="7"/>
      <c r="N19" s="8"/>
    </row>
    <row r="20" spans="1:14" ht="13.5" thickTop="1">
      <c r="A20" s="315" t="s">
        <v>19</v>
      </c>
      <c r="B20" s="61" t="s">
        <v>95</v>
      </c>
      <c r="C20" s="118">
        <v>720</v>
      </c>
      <c r="D20" s="6">
        <f>5.91+2.971+0.093</f>
        <v>8.974</v>
      </c>
      <c r="E20" s="317">
        <v>10</v>
      </c>
      <c r="F20" s="234">
        <v>25.76</v>
      </c>
      <c r="G20" s="25"/>
      <c r="H20" s="16"/>
      <c r="I20" s="14"/>
      <c r="J20" s="15"/>
      <c r="K20" s="14"/>
      <c r="L20" s="15"/>
      <c r="M20" s="14"/>
      <c r="N20" s="15"/>
    </row>
    <row r="21" spans="1:14" ht="15" customHeight="1">
      <c r="A21" s="316"/>
      <c r="B21" s="65" t="s">
        <v>96</v>
      </c>
      <c r="C21" s="119">
        <v>131</v>
      </c>
      <c r="D21" s="8">
        <f>3.94+2.971+0.093</f>
        <v>7.004</v>
      </c>
      <c r="E21" s="318"/>
      <c r="F21" s="210"/>
      <c r="G21" s="23"/>
      <c r="H21" s="24"/>
      <c r="I21" s="7"/>
      <c r="J21" s="8"/>
      <c r="K21" s="7"/>
      <c r="L21" s="8"/>
      <c r="M21" s="7"/>
      <c r="N21" s="8"/>
    </row>
    <row r="22" spans="1:14" ht="15" customHeight="1" thickBot="1">
      <c r="A22" s="316"/>
      <c r="B22" s="65" t="s">
        <v>115</v>
      </c>
      <c r="C22" s="119">
        <v>17.25</v>
      </c>
      <c r="D22" s="8">
        <v>45.412</v>
      </c>
      <c r="E22" s="318"/>
      <c r="F22" s="210"/>
      <c r="G22" s="23"/>
      <c r="H22" s="24"/>
      <c r="I22" s="7"/>
      <c r="J22" s="8"/>
      <c r="K22" s="7"/>
      <c r="L22" s="8"/>
      <c r="M22" s="7"/>
      <c r="N22" s="8"/>
    </row>
    <row r="23" spans="1:14" ht="13.5" thickTop="1">
      <c r="A23" s="315" t="s">
        <v>20</v>
      </c>
      <c r="B23" s="61" t="s">
        <v>95</v>
      </c>
      <c r="C23" s="118">
        <v>225</v>
      </c>
      <c r="D23" s="6">
        <f>5.91+2.971+0.093</f>
        <v>8.974</v>
      </c>
      <c r="E23" s="317">
        <v>16</v>
      </c>
      <c r="F23" s="234">
        <v>25.76</v>
      </c>
      <c r="G23" s="25"/>
      <c r="H23" s="16"/>
      <c r="I23" s="14"/>
      <c r="J23" s="15"/>
      <c r="K23" s="14"/>
      <c r="L23" s="15"/>
      <c r="M23" s="14"/>
      <c r="N23" s="15"/>
    </row>
    <row r="24" spans="1:14" ht="15" customHeight="1">
      <c r="A24" s="316"/>
      <c r="B24" s="65" t="s">
        <v>96</v>
      </c>
      <c r="C24" s="119">
        <v>94</v>
      </c>
      <c r="D24" s="8">
        <f>3.94+2.971+0.093</f>
        <v>7.004</v>
      </c>
      <c r="E24" s="318"/>
      <c r="F24" s="210"/>
      <c r="G24" s="23"/>
      <c r="H24" s="24"/>
      <c r="I24" s="7"/>
      <c r="J24" s="8"/>
      <c r="K24" s="7"/>
      <c r="L24" s="8"/>
      <c r="M24" s="7"/>
      <c r="N24" s="8"/>
    </row>
    <row r="25" spans="1:14" ht="15" customHeight="1" thickBot="1">
      <c r="A25" s="316"/>
      <c r="B25" s="65" t="s">
        <v>115</v>
      </c>
      <c r="C25" s="119">
        <v>17.25</v>
      </c>
      <c r="D25" s="8">
        <v>45.412</v>
      </c>
      <c r="E25" s="318"/>
      <c r="F25" s="210"/>
      <c r="G25" s="23"/>
      <c r="H25" s="24"/>
      <c r="I25" s="7"/>
      <c r="J25" s="8"/>
      <c r="K25" s="7"/>
      <c r="L25" s="8"/>
      <c r="M25" s="7"/>
      <c r="N25" s="8"/>
    </row>
    <row r="26" spans="1:14" ht="13.5" thickTop="1">
      <c r="A26" s="315" t="s">
        <v>69</v>
      </c>
      <c r="B26" s="61" t="s">
        <v>95</v>
      </c>
      <c r="C26" s="118">
        <v>72</v>
      </c>
      <c r="D26" s="6">
        <f>5.91+2.971+0.093</f>
        <v>8.974</v>
      </c>
      <c r="E26" s="317">
        <v>5</v>
      </c>
      <c r="F26" s="234">
        <v>25.76</v>
      </c>
      <c r="G26" s="25"/>
      <c r="H26" s="16"/>
      <c r="I26" s="14"/>
      <c r="J26" s="15"/>
      <c r="K26" s="14"/>
      <c r="L26" s="15"/>
      <c r="M26" s="14"/>
      <c r="N26" s="15"/>
    </row>
    <row r="27" spans="1:14" ht="15" customHeight="1">
      <c r="A27" s="316"/>
      <c r="B27" s="65" t="s">
        <v>96</v>
      </c>
      <c r="C27" s="119">
        <v>96</v>
      </c>
      <c r="D27" s="8">
        <f>3.94+2.971+0.093</f>
        <v>7.004</v>
      </c>
      <c r="E27" s="318"/>
      <c r="F27" s="210"/>
      <c r="G27" s="23"/>
      <c r="H27" s="24"/>
      <c r="I27" s="7"/>
      <c r="J27" s="8"/>
      <c r="K27" s="7"/>
      <c r="L27" s="8"/>
      <c r="M27" s="7"/>
      <c r="N27" s="8"/>
    </row>
    <row r="28" spans="1:14" ht="15" customHeight="1" thickBot="1">
      <c r="A28" s="316"/>
      <c r="B28" s="65" t="s">
        <v>115</v>
      </c>
      <c r="C28" s="119">
        <v>17.25</v>
      </c>
      <c r="D28" s="8">
        <v>45.412</v>
      </c>
      <c r="E28" s="318"/>
      <c r="F28" s="210"/>
      <c r="G28" s="23"/>
      <c r="H28" s="24"/>
      <c r="I28" s="7"/>
      <c r="J28" s="8"/>
      <c r="K28" s="7"/>
      <c r="L28" s="8"/>
      <c r="M28" s="7"/>
      <c r="N28" s="8"/>
    </row>
    <row r="29" spans="1:14" ht="13.5" thickTop="1">
      <c r="A29" s="315" t="s">
        <v>70</v>
      </c>
      <c r="B29" s="61" t="s">
        <v>95</v>
      </c>
      <c r="C29" s="118">
        <v>0</v>
      </c>
      <c r="D29" s="6">
        <f>5.91+2.971+0.093</f>
        <v>8.974</v>
      </c>
      <c r="E29" s="317">
        <v>0</v>
      </c>
      <c r="F29" s="234">
        <v>0</v>
      </c>
      <c r="G29" s="25"/>
      <c r="H29" s="16"/>
      <c r="I29" s="14"/>
      <c r="J29" s="15"/>
      <c r="K29" s="14"/>
      <c r="L29" s="15"/>
      <c r="M29" s="14"/>
      <c r="N29" s="15"/>
    </row>
    <row r="30" spans="1:14" ht="15" customHeight="1">
      <c r="A30" s="316"/>
      <c r="B30" s="65" t="s">
        <v>96</v>
      </c>
      <c r="C30" s="119">
        <v>0</v>
      </c>
      <c r="D30" s="8">
        <f>3.94+2.971+0.093</f>
        <v>7.004</v>
      </c>
      <c r="E30" s="318"/>
      <c r="F30" s="210"/>
      <c r="G30" s="23"/>
      <c r="H30" s="24"/>
      <c r="I30" s="7"/>
      <c r="J30" s="8"/>
      <c r="K30" s="7"/>
      <c r="L30" s="8"/>
      <c r="M30" s="7"/>
      <c r="N30" s="8"/>
    </row>
    <row r="31" spans="1:14" ht="15" customHeight="1" thickBot="1">
      <c r="A31" s="316"/>
      <c r="B31" s="65" t="s">
        <v>115</v>
      </c>
      <c r="C31" s="119">
        <v>17.25</v>
      </c>
      <c r="D31" s="8">
        <v>45.412</v>
      </c>
      <c r="E31" s="318"/>
      <c r="F31" s="210"/>
      <c r="G31" s="23"/>
      <c r="H31" s="24"/>
      <c r="I31" s="7"/>
      <c r="J31" s="8"/>
      <c r="K31" s="7"/>
      <c r="L31" s="8"/>
      <c r="M31" s="7"/>
      <c r="N31" s="8"/>
    </row>
    <row r="32" spans="1:14" ht="13.5" thickTop="1">
      <c r="A32" s="315" t="s">
        <v>22</v>
      </c>
      <c r="B32" s="61" t="s">
        <v>95</v>
      </c>
      <c r="C32" s="118">
        <v>88</v>
      </c>
      <c r="D32" s="15">
        <f>2.971+6.04+0.093</f>
        <v>9.104</v>
      </c>
      <c r="E32" s="317">
        <v>0</v>
      </c>
      <c r="F32" s="234">
        <v>0</v>
      </c>
      <c r="G32" s="21"/>
      <c r="H32" s="22"/>
      <c r="I32" s="21"/>
      <c r="J32" s="22"/>
      <c r="K32" s="21"/>
      <c r="L32" s="22"/>
      <c r="M32" s="21"/>
      <c r="N32" s="22"/>
    </row>
    <row r="33" spans="1:14" ht="15" customHeight="1">
      <c r="A33" s="316"/>
      <c r="B33" s="65" t="s">
        <v>96</v>
      </c>
      <c r="C33" s="119">
        <v>258</v>
      </c>
      <c r="D33" s="8">
        <f>4.03+0.743+0.093</f>
        <v>4.8660000000000005</v>
      </c>
      <c r="E33" s="318"/>
      <c r="F33" s="210"/>
      <c r="G33" s="21"/>
      <c r="H33" s="22"/>
      <c r="I33" s="21"/>
      <c r="J33" s="22"/>
      <c r="K33" s="21"/>
      <c r="L33" s="22"/>
      <c r="M33" s="21"/>
      <c r="N33" s="22"/>
    </row>
    <row r="34" spans="1:14" ht="15" customHeight="1" thickBot="1">
      <c r="A34" s="316"/>
      <c r="B34" s="65" t="s">
        <v>115</v>
      </c>
      <c r="C34" s="119">
        <v>17.25</v>
      </c>
      <c r="D34" s="8">
        <v>45.412</v>
      </c>
      <c r="E34" s="318"/>
      <c r="F34" s="210"/>
      <c r="G34" s="21"/>
      <c r="H34" s="22"/>
      <c r="I34" s="21"/>
      <c r="J34" s="22"/>
      <c r="K34" s="21"/>
      <c r="L34" s="22"/>
      <c r="M34" s="21"/>
      <c r="N34" s="22"/>
    </row>
    <row r="35" spans="1:14" ht="13.5" thickTop="1">
      <c r="A35" s="315" t="s">
        <v>23</v>
      </c>
      <c r="B35" s="61" t="s">
        <v>95</v>
      </c>
      <c r="C35" s="118">
        <v>254</v>
      </c>
      <c r="D35" s="15">
        <f>2.971+6.04+0.093</f>
        <v>9.104</v>
      </c>
      <c r="E35" s="317">
        <v>24</v>
      </c>
      <c r="F35" s="234">
        <v>25.76</v>
      </c>
      <c r="G35" s="4"/>
      <c r="H35" s="5"/>
      <c r="I35" s="4"/>
      <c r="J35" s="5"/>
      <c r="K35" s="4"/>
      <c r="L35" s="5"/>
      <c r="M35" s="4"/>
      <c r="N35" s="5"/>
    </row>
    <row r="36" spans="1:14" ht="15" customHeight="1">
      <c r="A36" s="316"/>
      <c r="B36" s="65" t="s">
        <v>96</v>
      </c>
      <c r="C36" s="119">
        <v>141</v>
      </c>
      <c r="D36" s="8">
        <f>4.03+0.743+0.093</f>
        <v>4.8660000000000005</v>
      </c>
      <c r="E36" s="318"/>
      <c r="F36" s="210"/>
      <c r="G36" s="4"/>
      <c r="H36" s="5"/>
      <c r="I36" s="4"/>
      <c r="J36" s="5"/>
      <c r="K36" s="4"/>
      <c r="L36" s="5"/>
      <c r="M36" s="4"/>
      <c r="N36" s="5"/>
    </row>
    <row r="37" spans="1:14" ht="15" customHeight="1" thickBot="1">
      <c r="A37" s="316"/>
      <c r="B37" s="65" t="s">
        <v>115</v>
      </c>
      <c r="C37" s="119">
        <v>17.25</v>
      </c>
      <c r="D37" s="8">
        <v>45.412</v>
      </c>
      <c r="E37" s="318"/>
      <c r="F37" s="210"/>
      <c r="G37" s="4"/>
      <c r="H37" s="5"/>
      <c r="I37" s="4"/>
      <c r="J37" s="5"/>
      <c r="K37" s="4"/>
      <c r="L37" s="5"/>
      <c r="M37" s="4"/>
      <c r="N37" s="5"/>
    </row>
    <row r="38" spans="1:14" ht="13.5" thickTop="1">
      <c r="A38" s="315" t="s">
        <v>24</v>
      </c>
      <c r="B38" s="61" t="s">
        <v>95</v>
      </c>
      <c r="C38" s="118">
        <v>910</v>
      </c>
      <c r="D38" s="15">
        <f>2.971+6.04+0.093</f>
        <v>9.104</v>
      </c>
      <c r="E38" s="317">
        <v>9</v>
      </c>
      <c r="F38" s="234">
        <v>25.76</v>
      </c>
      <c r="G38" s="4"/>
      <c r="H38" s="5"/>
      <c r="I38" s="4"/>
      <c r="J38" s="5"/>
      <c r="K38" s="4"/>
      <c r="L38" s="5"/>
      <c r="M38" s="4"/>
      <c r="N38" s="5"/>
    </row>
    <row r="39" spans="1:14" ht="15" customHeight="1">
      <c r="A39" s="316"/>
      <c r="B39" s="65" t="s">
        <v>96</v>
      </c>
      <c r="C39" s="119">
        <v>162</v>
      </c>
      <c r="D39" s="8">
        <f>4.03+0.743+0.093</f>
        <v>4.8660000000000005</v>
      </c>
      <c r="E39" s="318"/>
      <c r="F39" s="210"/>
      <c r="G39" s="4"/>
      <c r="H39" s="5"/>
      <c r="I39" s="4"/>
      <c r="J39" s="5"/>
      <c r="K39" s="4"/>
      <c r="L39" s="5"/>
      <c r="M39" s="4"/>
      <c r="N39" s="5"/>
    </row>
    <row r="40" spans="1:14" ht="15" customHeight="1" thickBot="1">
      <c r="A40" s="316"/>
      <c r="B40" s="65" t="s">
        <v>115</v>
      </c>
      <c r="C40" s="119">
        <v>17.25</v>
      </c>
      <c r="D40" s="8">
        <v>45.412</v>
      </c>
      <c r="E40" s="318"/>
      <c r="F40" s="210"/>
      <c r="G40" s="4"/>
      <c r="H40" s="5"/>
      <c r="I40" s="4"/>
      <c r="J40" s="5"/>
      <c r="K40" s="4"/>
      <c r="L40" s="5"/>
      <c r="M40" s="4"/>
      <c r="N40" s="5"/>
    </row>
    <row r="41" spans="1:14" ht="13.5" thickTop="1">
      <c r="A41" s="315" t="s">
        <v>25</v>
      </c>
      <c r="B41" s="61" t="s">
        <v>95</v>
      </c>
      <c r="C41" s="118"/>
      <c r="D41" s="15"/>
      <c r="E41" s="317"/>
      <c r="F41" s="234"/>
      <c r="G41" s="4"/>
      <c r="H41" s="5"/>
      <c r="I41" s="4"/>
      <c r="J41" s="5"/>
      <c r="K41" s="4"/>
      <c r="L41" s="5"/>
      <c r="M41" s="4"/>
      <c r="N41" s="5"/>
    </row>
    <row r="42" spans="1:14" ht="15" customHeight="1">
      <c r="A42" s="316"/>
      <c r="B42" s="65" t="s">
        <v>96</v>
      </c>
      <c r="C42" s="119"/>
      <c r="D42" s="8"/>
      <c r="E42" s="318"/>
      <c r="F42" s="210"/>
      <c r="G42" s="4"/>
      <c r="H42" s="5"/>
      <c r="I42" s="4"/>
      <c r="J42" s="5"/>
      <c r="K42" s="4"/>
      <c r="L42" s="5"/>
      <c r="M42" s="4"/>
      <c r="N42" s="5"/>
    </row>
    <row r="43" spans="1:14" ht="15" customHeight="1" thickBot="1">
      <c r="A43" s="316"/>
      <c r="B43" s="65" t="s">
        <v>115</v>
      </c>
      <c r="C43" s="119"/>
      <c r="D43" s="8"/>
      <c r="E43" s="318"/>
      <c r="F43" s="210"/>
      <c r="G43" s="4"/>
      <c r="H43" s="5"/>
      <c r="I43" s="4"/>
      <c r="J43" s="5"/>
      <c r="K43" s="4"/>
      <c r="L43" s="5"/>
      <c r="M43" s="4"/>
      <c r="N43" s="5"/>
    </row>
    <row r="44" spans="1:14" ht="13.5" thickTop="1">
      <c r="A44" s="315" t="s">
        <v>26</v>
      </c>
      <c r="B44" s="61" t="s">
        <v>95</v>
      </c>
      <c r="C44" s="118"/>
      <c r="D44" s="15"/>
      <c r="E44" s="317"/>
      <c r="F44" s="234"/>
      <c r="G44" s="14"/>
      <c r="H44" s="15"/>
      <c r="I44" s="14"/>
      <c r="J44" s="15"/>
      <c r="K44" s="14"/>
      <c r="L44" s="15"/>
      <c r="M44" s="14"/>
      <c r="N44" s="15"/>
    </row>
    <row r="45" spans="1:14" ht="15" customHeight="1">
      <c r="A45" s="316"/>
      <c r="B45" s="65" t="s">
        <v>96</v>
      </c>
      <c r="C45" s="119"/>
      <c r="D45" s="8"/>
      <c r="E45" s="318"/>
      <c r="F45" s="210"/>
      <c r="G45" s="14"/>
      <c r="H45" s="15"/>
      <c r="I45" s="14"/>
      <c r="J45" s="15"/>
      <c r="K45" s="14"/>
      <c r="L45" s="15"/>
      <c r="M45" s="14"/>
      <c r="N45" s="15"/>
    </row>
    <row r="46" spans="1:14" ht="15" customHeight="1">
      <c r="A46" s="316"/>
      <c r="B46" s="65" t="s">
        <v>115</v>
      </c>
      <c r="C46" s="119"/>
      <c r="D46" s="8"/>
      <c r="E46" s="318"/>
      <c r="F46" s="210"/>
      <c r="G46" s="14"/>
      <c r="H46" s="15"/>
      <c r="I46" s="14"/>
      <c r="J46" s="15"/>
      <c r="K46" s="14"/>
      <c r="L46" s="15"/>
      <c r="M46" s="14"/>
      <c r="N46" s="15"/>
    </row>
    <row r="47" spans="1:14" s="30" customFormat="1" ht="14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s="37" customFormat="1" ht="12.75">
      <c r="A48" s="219" t="s">
        <v>32</v>
      </c>
      <c r="B48" s="219"/>
      <c r="C48" s="219"/>
      <c r="D48" s="220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219" t="s">
        <v>35</v>
      </c>
      <c r="C50" s="219"/>
      <c r="D50" s="219"/>
      <c r="E50" s="220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219" t="s">
        <v>34</v>
      </c>
      <c r="C51" s="219"/>
      <c r="D51" s="219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</sheetData>
  <mergeCells count="55">
    <mergeCell ref="M9:N9"/>
    <mergeCell ref="G8:N8"/>
    <mergeCell ref="A20:A22"/>
    <mergeCell ref="F11:F13"/>
    <mergeCell ref="F14:F16"/>
    <mergeCell ref="A8:A10"/>
    <mergeCell ref="B8:D8"/>
    <mergeCell ref="E8:F8"/>
    <mergeCell ref="A11:A13"/>
    <mergeCell ref="A14:A16"/>
    <mergeCell ref="I1:K1"/>
    <mergeCell ref="I2:K2"/>
    <mergeCell ref="I3:K3"/>
    <mergeCell ref="A6:N7"/>
    <mergeCell ref="E11:E13"/>
    <mergeCell ref="E14:E16"/>
    <mergeCell ref="K9:L9"/>
    <mergeCell ref="I9:J9"/>
    <mergeCell ref="D9:D10"/>
    <mergeCell ref="E9:E10"/>
    <mergeCell ref="F9:F10"/>
    <mergeCell ref="G9:H9"/>
    <mergeCell ref="B9:C10"/>
    <mergeCell ref="F17:F19"/>
    <mergeCell ref="B50:E50"/>
    <mergeCell ref="B51:D51"/>
    <mergeCell ref="A48:D48"/>
    <mergeCell ref="F20:F22"/>
    <mergeCell ref="A17:A19"/>
    <mergeCell ref="E17:E19"/>
    <mergeCell ref="A23:A25"/>
    <mergeCell ref="E23:E25"/>
    <mergeCell ref="A26:A28"/>
    <mergeCell ref="A29:A31"/>
    <mergeCell ref="E29:E31"/>
    <mergeCell ref="F29:F31"/>
    <mergeCell ref="E20:E22"/>
    <mergeCell ref="E26:E28"/>
    <mergeCell ref="F26:F28"/>
    <mergeCell ref="F23:F25"/>
    <mergeCell ref="A32:A34"/>
    <mergeCell ref="E32:E34"/>
    <mergeCell ref="F32:F34"/>
    <mergeCell ref="A38:A40"/>
    <mergeCell ref="E38:E40"/>
    <mergeCell ref="F38:F40"/>
    <mergeCell ref="A35:A37"/>
    <mergeCell ref="E35:E37"/>
    <mergeCell ref="F35:F37"/>
    <mergeCell ref="A44:A46"/>
    <mergeCell ref="E44:E46"/>
    <mergeCell ref="F44:F46"/>
    <mergeCell ref="A41:A43"/>
    <mergeCell ref="E41:E43"/>
    <mergeCell ref="F41:F43"/>
  </mergeCells>
  <printOptions/>
  <pageMargins left="0.2" right="0.2" top="0.32" bottom="0.64" header="0.5" footer="0.31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0">
      <selection activeCell="D29" sqref="D29:D30"/>
    </sheetView>
  </sheetViews>
  <sheetFormatPr defaultColWidth="9.140625" defaultRowHeight="12.75"/>
  <cols>
    <col min="1" max="1" width="16.57421875" style="0" customWidth="1"/>
    <col min="2" max="2" width="7.28125" style="0" customWidth="1"/>
    <col min="3" max="3" width="12.00390625" style="0" customWidth="1"/>
    <col min="4" max="4" width="6.57421875" style="0" customWidth="1"/>
    <col min="5" max="5" width="13.421875" style="0" customWidth="1"/>
    <col min="6" max="6" width="6.7109375" style="0" customWidth="1"/>
    <col min="7" max="7" width="11.140625" style="0" customWidth="1"/>
    <col min="8" max="8" width="13.7109375" style="0" customWidth="1"/>
    <col min="9" max="9" width="11.8515625" style="0" customWidth="1"/>
    <col min="10" max="10" width="6.140625" style="0" customWidth="1"/>
    <col min="11" max="11" width="12.28125" style="0" customWidth="1"/>
    <col min="12" max="12" width="7.00390625" style="0" customWidth="1"/>
    <col min="13" max="13" width="11.421875" style="0" customWidth="1"/>
    <col min="14" max="14" width="8.140625" style="0" customWidth="1"/>
  </cols>
  <sheetData>
    <row r="1" spans="1:14" s="34" customFormat="1" ht="15">
      <c r="A1" s="29" t="s">
        <v>41</v>
      </c>
      <c r="B1" s="27" t="s">
        <v>52</v>
      </c>
      <c r="C1" s="27"/>
      <c r="D1" s="28"/>
      <c r="E1" s="28"/>
      <c r="F1" s="28">
        <v>51258</v>
      </c>
      <c r="G1" s="28"/>
      <c r="H1" s="28"/>
      <c r="I1" s="334" t="s">
        <v>29</v>
      </c>
      <c r="J1" s="334"/>
      <c r="K1" s="334"/>
      <c r="L1" s="28">
        <v>150</v>
      </c>
      <c r="M1" s="28"/>
      <c r="N1" s="28"/>
    </row>
    <row r="2" spans="1:14" s="34" customFormat="1" ht="15">
      <c r="A2" s="27" t="s">
        <v>1</v>
      </c>
      <c r="B2" s="27" t="s">
        <v>60</v>
      </c>
      <c r="C2" s="27"/>
      <c r="D2" s="28"/>
      <c r="E2" s="28"/>
      <c r="F2" s="28"/>
      <c r="G2" s="28"/>
      <c r="H2" s="28"/>
      <c r="I2" s="334" t="s">
        <v>2</v>
      </c>
      <c r="J2" s="334"/>
      <c r="K2" s="334"/>
      <c r="L2" s="28">
        <v>2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334" t="s">
        <v>3</v>
      </c>
      <c r="J3" s="334"/>
      <c r="K3" s="334"/>
      <c r="L3" s="28" t="s">
        <v>49</v>
      </c>
      <c r="M3" s="28"/>
      <c r="N3" s="28"/>
    </row>
    <row r="4" spans="1:14" s="34" customFormat="1" ht="15">
      <c r="A4" s="27" t="s">
        <v>4</v>
      </c>
      <c r="B4" s="27">
        <v>60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62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221" t="s">
        <v>5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3"/>
    </row>
    <row r="7" spans="1:14" ht="13.5" thickBot="1">
      <c r="A7" s="224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6"/>
    </row>
    <row r="8" spans="1:14" ht="16.5" thickBot="1" thickTop="1">
      <c r="A8" s="211" t="s">
        <v>6</v>
      </c>
      <c r="B8" s="246" t="s">
        <v>7</v>
      </c>
      <c r="C8" s="247"/>
      <c r="D8" s="248"/>
      <c r="E8" s="246" t="s">
        <v>11</v>
      </c>
      <c r="F8" s="248"/>
      <c r="G8" s="227" t="s">
        <v>15</v>
      </c>
      <c r="H8" s="228"/>
      <c r="I8" s="228"/>
      <c r="J8" s="228"/>
      <c r="K8" s="228"/>
      <c r="L8" s="228"/>
      <c r="M8" s="228"/>
      <c r="N8" s="229"/>
    </row>
    <row r="9" spans="1:14" ht="13.5" thickTop="1">
      <c r="A9" s="212"/>
      <c r="B9" s="230" t="s">
        <v>8</v>
      </c>
      <c r="C9" s="231"/>
      <c r="D9" s="218" t="s">
        <v>9</v>
      </c>
      <c r="E9" s="214" t="s">
        <v>10</v>
      </c>
      <c r="F9" s="218" t="s">
        <v>9</v>
      </c>
      <c r="G9" s="336" t="s">
        <v>27</v>
      </c>
      <c r="H9" s="337"/>
      <c r="I9" s="216" t="s">
        <v>28</v>
      </c>
      <c r="J9" s="202"/>
      <c r="K9" s="216" t="s">
        <v>13</v>
      </c>
      <c r="L9" s="202"/>
      <c r="M9" s="216" t="s">
        <v>14</v>
      </c>
      <c r="N9" s="202"/>
    </row>
    <row r="10" spans="1:14" ht="15" thickBot="1">
      <c r="A10" s="213"/>
      <c r="B10" s="232"/>
      <c r="C10" s="233"/>
      <c r="D10" s="210"/>
      <c r="E10" s="215"/>
      <c r="F10" s="235"/>
      <c r="G10" s="18" t="s">
        <v>117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thickTop="1">
      <c r="A11" s="89" t="s">
        <v>16</v>
      </c>
      <c r="B11" s="126" t="s">
        <v>103</v>
      </c>
      <c r="C11" s="127">
        <v>103</v>
      </c>
      <c r="D11" s="128">
        <f>5.25+2.599+0.093</f>
        <v>7.942</v>
      </c>
      <c r="E11" s="88">
        <v>4</v>
      </c>
      <c r="F11" s="6">
        <v>22.89</v>
      </c>
      <c r="G11" s="9"/>
      <c r="H11" s="10"/>
      <c r="I11" s="7"/>
      <c r="J11" s="8"/>
      <c r="K11" s="7"/>
      <c r="L11" s="8"/>
      <c r="M11" s="7"/>
      <c r="N11" s="8"/>
    </row>
    <row r="12" spans="1:14" ht="15.75" thickBot="1">
      <c r="A12" s="153"/>
      <c r="B12" s="84" t="s">
        <v>115</v>
      </c>
      <c r="C12" s="119">
        <v>17.25</v>
      </c>
      <c r="D12" s="136">
        <v>45.412</v>
      </c>
      <c r="E12" s="85"/>
      <c r="F12" s="8"/>
      <c r="G12" s="12"/>
      <c r="H12" s="17"/>
      <c r="I12" s="7"/>
      <c r="J12" s="8"/>
      <c r="K12" s="7"/>
      <c r="L12" s="8"/>
      <c r="M12" s="7"/>
      <c r="N12" s="8"/>
    </row>
    <row r="13" spans="1:14" ht="15">
      <c r="A13" s="82" t="s">
        <v>17</v>
      </c>
      <c r="B13" s="126" t="s">
        <v>103</v>
      </c>
      <c r="C13" s="118">
        <v>142</v>
      </c>
      <c r="D13" s="128">
        <f>5.25+2.599+0.093</f>
        <v>7.942</v>
      </c>
      <c r="E13" s="76">
        <v>10</v>
      </c>
      <c r="F13" s="16">
        <v>22.89</v>
      </c>
      <c r="G13" s="11"/>
      <c r="H13" s="13"/>
      <c r="I13" s="4"/>
      <c r="J13" s="5"/>
      <c r="K13" s="4"/>
      <c r="L13" s="5"/>
      <c r="M13" s="4"/>
      <c r="N13" s="5"/>
    </row>
    <row r="14" spans="1:14" ht="15.75" thickBot="1">
      <c r="A14" s="82"/>
      <c r="B14" s="84" t="s">
        <v>115</v>
      </c>
      <c r="C14" s="118">
        <v>17.25</v>
      </c>
      <c r="D14" s="136">
        <v>45.412</v>
      </c>
      <c r="E14" s="76"/>
      <c r="F14" s="16"/>
      <c r="G14" s="11"/>
      <c r="H14" s="13"/>
      <c r="I14" s="4"/>
      <c r="J14" s="5"/>
      <c r="K14" s="4"/>
      <c r="L14" s="5"/>
      <c r="M14" s="4"/>
      <c r="N14" s="5"/>
    </row>
    <row r="15" spans="1:14" ht="15">
      <c r="A15" s="123" t="s">
        <v>18</v>
      </c>
      <c r="B15" s="126" t="s">
        <v>103</v>
      </c>
      <c r="C15" s="122">
        <v>178</v>
      </c>
      <c r="D15" s="128">
        <f>5.25+2.599+0.093</f>
        <v>7.942</v>
      </c>
      <c r="E15" s="125">
        <v>10</v>
      </c>
      <c r="F15" s="5">
        <v>22.89</v>
      </c>
      <c r="G15" s="4"/>
      <c r="H15" s="5"/>
      <c r="I15" s="4"/>
      <c r="J15" s="5"/>
      <c r="K15" s="4"/>
      <c r="L15" s="5"/>
      <c r="M15" s="4"/>
      <c r="N15" s="5"/>
    </row>
    <row r="16" spans="1:14" ht="15.75" thickBot="1">
      <c r="A16" s="123"/>
      <c r="B16" s="84" t="s">
        <v>115</v>
      </c>
      <c r="C16" s="122">
        <v>17.25</v>
      </c>
      <c r="D16" s="136">
        <v>45.412</v>
      </c>
      <c r="E16" s="125"/>
      <c r="F16" s="5"/>
      <c r="G16" s="4"/>
      <c r="H16" s="5"/>
      <c r="I16" s="4"/>
      <c r="J16" s="5"/>
      <c r="K16" s="4"/>
      <c r="L16" s="5"/>
      <c r="M16" s="4"/>
      <c r="N16" s="5"/>
    </row>
    <row r="17" spans="1:14" ht="15">
      <c r="A17" s="123" t="s">
        <v>19</v>
      </c>
      <c r="B17" s="126" t="s">
        <v>103</v>
      </c>
      <c r="C17" s="122">
        <v>149</v>
      </c>
      <c r="D17" s="128">
        <f>5.25+2.599+0.093</f>
        <v>7.942</v>
      </c>
      <c r="E17" s="125">
        <v>16</v>
      </c>
      <c r="F17" s="5">
        <v>25.76</v>
      </c>
      <c r="G17" s="4"/>
      <c r="H17" s="5"/>
      <c r="I17" s="4"/>
      <c r="J17" s="5"/>
      <c r="K17" s="4"/>
      <c r="L17" s="5"/>
      <c r="M17" s="4"/>
      <c r="N17" s="5"/>
    </row>
    <row r="18" spans="1:14" ht="15.75" thickBot="1">
      <c r="A18" s="123"/>
      <c r="B18" s="84" t="s">
        <v>115</v>
      </c>
      <c r="C18" s="122">
        <v>17.25</v>
      </c>
      <c r="D18" s="136">
        <v>45.412</v>
      </c>
      <c r="E18" s="125"/>
      <c r="F18" s="5"/>
      <c r="G18" s="4"/>
      <c r="H18" s="5"/>
      <c r="I18" s="4"/>
      <c r="J18" s="5"/>
      <c r="K18" s="4"/>
      <c r="L18" s="5"/>
      <c r="M18" s="4"/>
      <c r="N18" s="5"/>
    </row>
    <row r="19" spans="1:14" ht="15">
      <c r="A19" s="123" t="s">
        <v>20</v>
      </c>
      <c r="B19" s="126" t="s">
        <v>103</v>
      </c>
      <c r="C19" s="122">
        <v>72</v>
      </c>
      <c r="D19" s="128">
        <f>5.25+2.599+0.093</f>
        <v>7.942</v>
      </c>
      <c r="E19" s="125">
        <v>8</v>
      </c>
      <c r="F19" s="5">
        <v>25.76</v>
      </c>
      <c r="G19" s="4"/>
      <c r="H19" s="5"/>
      <c r="I19" s="4"/>
      <c r="J19" s="5"/>
      <c r="K19" s="4"/>
      <c r="L19" s="5"/>
      <c r="M19" s="4"/>
      <c r="N19" s="5"/>
    </row>
    <row r="20" spans="1:14" ht="15.75" thickBot="1">
      <c r="A20" s="123"/>
      <c r="B20" s="84" t="s">
        <v>115</v>
      </c>
      <c r="C20" s="122">
        <v>17.25</v>
      </c>
      <c r="D20" s="136">
        <v>45.412</v>
      </c>
      <c r="E20" s="125"/>
      <c r="F20" s="5"/>
      <c r="G20" s="4"/>
      <c r="H20" s="5"/>
      <c r="I20" s="4"/>
      <c r="J20" s="5"/>
      <c r="K20" s="4"/>
      <c r="L20" s="5"/>
      <c r="M20" s="4"/>
      <c r="N20" s="5"/>
    </row>
    <row r="21" spans="1:14" ht="15">
      <c r="A21" s="123" t="s">
        <v>21</v>
      </c>
      <c r="B21" s="126" t="s">
        <v>103</v>
      </c>
      <c r="C21" s="122">
        <v>0</v>
      </c>
      <c r="D21" s="128">
        <f>5.25+2.599+0.093</f>
        <v>7.942</v>
      </c>
      <c r="E21" s="125">
        <v>5</v>
      </c>
      <c r="F21" s="5">
        <v>25.76</v>
      </c>
      <c r="G21" s="4"/>
      <c r="H21" s="5"/>
      <c r="I21" s="4"/>
      <c r="J21" s="5"/>
      <c r="K21" s="4"/>
      <c r="L21" s="5"/>
      <c r="M21" s="4"/>
      <c r="N21" s="5"/>
    </row>
    <row r="22" spans="1:14" ht="15.75" thickBot="1">
      <c r="A22" s="123"/>
      <c r="B22" s="84" t="s">
        <v>115</v>
      </c>
      <c r="C22" s="122">
        <v>17.25</v>
      </c>
      <c r="D22" s="136">
        <v>45.412</v>
      </c>
      <c r="E22" s="125"/>
      <c r="F22" s="5"/>
      <c r="G22" s="4"/>
      <c r="H22" s="5"/>
      <c r="I22" s="4"/>
      <c r="J22" s="5"/>
      <c r="K22" s="4"/>
      <c r="L22" s="5"/>
      <c r="M22" s="4"/>
      <c r="N22" s="5"/>
    </row>
    <row r="23" spans="1:14" ht="15">
      <c r="A23" s="123" t="s">
        <v>70</v>
      </c>
      <c r="B23" s="126" t="s">
        <v>103</v>
      </c>
      <c r="C23" s="122">
        <v>0</v>
      </c>
      <c r="D23" s="128">
        <f>5.25+2.599+0.093</f>
        <v>7.942</v>
      </c>
      <c r="E23" s="125">
        <v>0</v>
      </c>
      <c r="F23" s="5">
        <v>0</v>
      </c>
      <c r="G23" s="4"/>
      <c r="H23" s="5"/>
      <c r="I23" s="4"/>
      <c r="J23" s="5"/>
      <c r="K23" s="4"/>
      <c r="L23" s="5"/>
      <c r="M23" s="4"/>
      <c r="N23" s="5"/>
    </row>
    <row r="24" spans="1:14" ht="15.75" thickBot="1">
      <c r="A24" s="123"/>
      <c r="B24" s="84" t="s">
        <v>115</v>
      </c>
      <c r="C24" s="122">
        <v>17.25</v>
      </c>
      <c r="D24" s="136">
        <v>45.412</v>
      </c>
      <c r="E24" s="125"/>
      <c r="F24" s="5"/>
      <c r="G24" s="4"/>
      <c r="H24" s="5"/>
      <c r="I24" s="4"/>
      <c r="J24" s="5"/>
      <c r="K24" s="4"/>
      <c r="L24" s="5"/>
      <c r="M24" s="4"/>
      <c r="N24" s="5"/>
    </row>
    <row r="25" spans="1:14" ht="15">
      <c r="A25" s="123" t="s">
        <v>22</v>
      </c>
      <c r="B25" s="126" t="s">
        <v>103</v>
      </c>
      <c r="C25" s="122">
        <v>145</v>
      </c>
      <c r="D25" s="130">
        <f>5.37+2.599+0.093</f>
        <v>8.062000000000001</v>
      </c>
      <c r="E25" s="125">
        <v>1</v>
      </c>
      <c r="F25" s="5">
        <v>25.76</v>
      </c>
      <c r="G25" s="4"/>
      <c r="H25" s="5"/>
      <c r="I25" s="4"/>
      <c r="J25" s="5"/>
      <c r="K25" s="4"/>
      <c r="L25" s="5"/>
      <c r="M25" s="4"/>
      <c r="N25" s="5"/>
    </row>
    <row r="26" spans="1:14" ht="15.75" thickBot="1">
      <c r="A26" s="123"/>
      <c r="B26" s="84" t="s">
        <v>115</v>
      </c>
      <c r="C26" s="122">
        <v>17.25</v>
      </c>
      <c r="D26" s="130">
        <v>45.412</v>
      </c>
      <c r="E26" s="125"/>
      <c r="F26" s="5"/>
      <c r="G26" s="4"/>
      <c r="H26" s="5"/>
      <c r="I26" s="4"/>
      <c r="J26" s="5"/>
      <c r="K26" s="4"/>
      <c r="L26" s="5"/>
      <c r="M26" s="4"/>
      <c r="N26" s="5"/>
    </row>
    <row r="27" spans="1:14" ht="15">
      <c r="A27" s="123" t="s">
        <v>23</v>
      </c>
      <c r="B27" s="126" t="s">
        <v>103</v>
      </c>
      <c r="C27" s="122">
        <v>89</v>
      </c>
      <c r="D27" s="130">
        <f>5.37+2.599+0.093</f>
        <v>8.062000000000001</v>
      </c>
      <c r="E27" s="125">
        <v>5</v>
      </c>
      <c r="F27" s="5">
        <v>25.76</v>
      </c>
      <c r="G27" s="4"/>
      <c r="H27" s="5"/>
      <c r="I27" s="4"/>
      <c r="J27" s="5"/>
      <c r="K27" s="4"/>
      <c r="L27" s="5"/>
      <c r="M27" s="4"/>
      <c r="N27" s="5"/>
    </row>
    <row r="28" spans="1:14" ht="15.75" thickBot="1">
      <c r="A28" s="123"/>
      <c r="B28" s="84" t="s">
        <v>115</v>
      </c>
      <c r="C28" s="122">
        <v>17.25</v>
      </c>
      <c r="D28" s="130">
        <v>45.412</v>
      </c>
      <c r="E28" s="125"/>
      <c r="F28" s="5"/>
      <c r="G28" s="4"/>
      <c r="H28" s="5"/>
      <c r="I28" s="4"/>
      <c r="J28" s="5"/>
      <c r="K28" s="4"/>
      <c r="L28" s="5"/>
      <c r="M28" s="4"/>
      <c r="N28" s="5"/>
    </row>
    <row r="29" spans="1:14" ht="15">
      <c r="A29" s="123" t="s">
        <v>24</v>
      </c>
      <c r="B29" s="126" t="s">
        <v>103</v>
      </c>
      <c r="C29" s="122">
        <v>177</v>
      </c>
      <c r="D29" s="130">
        <f>5.37+2.599+0.093</f>
        <v>8.062000000000001</v>
      </c>
      <c r="E29" s="125">
        <v>4</v>
      </c>
      <c r="F29" s="5">
        <v>25.76</v>
      </c>
      <c r="G29" s="4"/>
      <c r="H29" s="5"/>
      <c r="I29" s="4"/>
      <c r="J29" s="5"/>
      <c r="K29" s="4"/>
      <c r="L29" s="5"/>
      <c r="M29" s="4"/>
      <c r="N29" s="5"/>
    </row>
    <row r="30" spans="1:14" ht="15.75" thickBot="1">
      <c r="A30" s="123"/>
      <c r="B30" s="84" t="s">
        <v>115</v>
      </c>
      <c r="C30" s="122">
        <v>17.25</v>
      </c>
      <c r="D30" s="130">
        <v>45.412</v>
      </c>
      <c r="E30" s="125"/>
      <c r="F30" s="5"/>
      <c r="G30" s="4"/>
      <c r="H30" s="5"/>
      <c r="I30" s="4"/>
      <c r="J30" s="5"/>
      <c r="K30" s="4"/>
      <c r="L30" s="5"/>
      <c r="M30" s="4"/>
      <c r="N30" s="5"/>
    </row>
    <row r="31" spans="1:14" ht="15">
      <c r="A31" s="123" t="s">
        <v>25</v>
      </c>
      <c r="B31" s="126" t="s">
        <v>103</v>
      </c>
      <c r="C31" s="122"/>
      <c r="D31" s="130"/>
      <c r="E31" s="125"/>
      <c r="F31" s="5"/>
      <c r="G31" s="4"/>
      <c r="H31" s="5"/>
      <c r="I31" s="4"/>
      <c r="J31" s="5"/>
      <c r="K31" s="4"/>
      <c r="L31" s="5"/>
      <c r="M31" s="4"/>
      <c r="N31" s="5"/>
    </row>
    <row r="32" spans="1:14" ht="15.75" thickBot="1">
      <c r="A32" s="82"/>
      <c r="B32" s="84" t="s">
        <v>115</v>
      </c>
      <c r="C32" s="118"/>
      <c r="D32" s="129"/>
      <c r="E32" s="76"/>
      <c r="F32" s="15"/>
      <c r="G32" s="14"/>
      <c r="H32" s="15"/>
      <c r="I32" s="14"/>
      <c r="J32" s="15"/>
      <c r="K32" s="14"/>
      <c r="L32" s="15"/>
      <c r="M32" s="14"/>
      <c r="N32" s="15"/>
    </row>
    <row r="33" spans="1:14" ht="15.75" thickBot="1">
      <c r="A33" s="124" t="s">
        <v>26</v>
      </c>
      <c r="B33" s="126" t="s">
        <v>103</v>
      </c>
      <c r="C33" s="118"/>
      <c r="D33" s="129"/>
      <c r="E33" s="76"/>
      <c r="F33" s="15"/>
      <c r="G33" s="14"/>
      <c r="H33" s="15"/>
      <c r="I33" s="14"/>
      <c r="J33" s="15"/>
      <c r="K33" s="14"/>
      <c r="L33" s="15"/>
      <c r="M33" s="14"/>
      <c r="N33" s="15"/>
    </row>
    <row r="34" spans="2:14" ht="14.25" thickBot="1" thickTop="1">
      <c r="B34" s="84" t="s">
        <v>115</v>
      </c>
      <c r="C34" s="131"/>
      <c r="D34" s="132"/>
      <c r="E34" s="75"/>
      <c r="F34" s="3"/>
      <c r="G34" s="2"/>
      <c r="H34" s="3"/>
      <c r="I34" s="2"/>
      <c r="J34" s="3"/>
      <c r="K34" s="2"/>
      <c r="L34" s="3"/>
      <c r="M34" s="2"/>
      <c r="N34" s="3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219" t="s">
        <v>32</v>
      </c>
      <c r="B36" s="219"/>
      <c r="C36" s="219"/>
      <c r="D36" s="220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219" t="s">
        <v>35</v>
      </c>
      <c r="C38" s="219"/>
      <c r="D38" s="219"/>
      <c r="E38" s="220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219" t="s">
        <v>34</v>
      </c>
      <c r="C39" s="219"/>
      <c r="D39" s="219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s="30" customFormat="1" ht="14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="30" customFormat="1" ht="14.25"/>
  </sheetData>
  <mergeCells count="19">
    <mergeCell ref="I1:K1"/>
    <mergeCell ref="I2:K2"/>
    <mergeCell ref="I3:K3"/>
    <mergeCell ref="M9:N9"/>
    <mergeCell ref="A6:N7"/>
    <mergeCell ref="A8:A10"/>
    <mergeCell ref="B8:D8"/>
    <mergeCell ref="E8:F8"/>
    <mergeCell ref="G8:N8"/>
    <mergeCell ref="D9:D10"/>
    <mergeCell ref="E9:E10"/>
    <mergeCell ref="B38:E38"/>
    <mergeCell ref="B39:D39"/>
    <mergeCell ref="A36:D36"/>
    <mergeCell ref="B9:C10"/>
    <mergeCell ref="I9:J9"/>
    <mergeCell ref="K9:L9"/>
    <mergeCell ref="F9:F10"/>
    <mergeCell ref="G9:H9"/>
  </mergeCells>
  <printOptions/>
  <pageMargins left="0.2" right="0.2" top="0.32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68"/>
  <sheetViews>
    <sheetView workbookViewId="0" topLeftCell="A37">
      <selection activeCell="C51" sqref="C51:C54"/>
    </sheetView>
  </sheetViews>
  <sheetFormatPr defaultColWidth="9.140625" defaultRowHeight="12.75"/>
  <cols>
    <col min="1" max="1" width="20.00390625" style="0" customWidth="1"/>
    <col min="2" max="2" width="8.00390625" style="0" customWidth="1"/>
    <col min="3" max="3" width="12.00390625" style="0" customWidth="1"/>
    <col min="4" max="4" width="6.57421875" style="0" customWidth="1"/>
    <col min="5" max="5" width="12.421875" style="0" customWidth="1"/>
    <col min="6" max="6" width="5.7109375" style="0" customWidth="1"/>
    <col min="7" max="7" width="16.28125" style="0" customWidth="1"/>
    <col min="8" max="8" width="7.421875" style="0" customWidth="1"/>
    <col min="9" max="9" width="12.140625" style="0" customWidth="1"/>
    <col min="10" max="10" width="5.57421875" style="0" customWidth="1"/>
    <col min="11" max="11" width="12.57421875" style="0" customWidth="1"/>
    <col min="12" max="12" width="6.140625" style="0" customWidth="1"/>
    <col min="13" max="13" width="11.57421875" style="0" customWidth="1"/>
    <col min="14" max="14" width="7.421875" style="0" customWidth="1"/>
  </cols>
  <sheetData>
    <row r="1" spans="1:14" s="34" customFormat="1" ht="15">
      <c r="A1" s="29" t="s">
        <v>41</v>
      </c>
      <c r="B1" s="27" t="s">
        <v>39</v>
      </c>
      <c r="C1" s="27"/>
      <c r="E1" s="28">
        <v>50735</v>
      </c>
      <c r="F1" s="28"/>
      <c r="G1" s="28"/>
      <c r="H1" s="28"/>
      <c r="I1" s="334" t="s">
        <v>29</v>
      </c>
      <c r="J1" s="334"/>
      <c r="K1" s="334"/>
      <c r="L1" s="38">
        <v>1035</v>
      </c>
      <c r="M1" s="28"/>
      <c r="N1" s="28"/>
    </row>
    <row r="2" spans="1:14" s="34" customFormat="1" ht="15">
      <c r="A2" s="27" t="s">
        <v>1</v>
      </c>
      <c r="B2" s="27" t="s">
        <v>54</v>
      </c>
      <c r="C2" s="27"/>
      <c r="D2" s="28"/>
      <c r="E2" s="28">
        <v>51975</v>
      </c>
      <c r="F2" s="28"/>
      <c r="G2" s="28"/>
      <c r="H2" s="28"/>
      <c r="I2" s="334" t="s">
        <v>2</v>
      </c>
      <c r="J2" s="334"/>
      <c r="K2" s="334"/>
      <c r="L2" s="28" t="s">
        <v>49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334" t="s">
        <v>3</v>
      </c>
      <c r="J3" s="334"/>
      <c r="K3" s="334"/>
      <c r="L3" s="28">
        <v>5</v>
      </c>
      <c r="M3" s="28"/>
      <c r="N3" s="28"/>
    </row>
    <row r="4" spans="1:14" s="34" customFormat="1" ht="15">
      <c r="A4" s="27" t="s">
        <v>4</v>
      </c>
      <c r="B4" s="28" t="s">
        <v>49</v>
      </c>
      <c r="C4" s="28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62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221" t="s">
        <v>5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3"/>
    </row>
    <row r="7" spans="1:14" ht="13.5" thickBot="1">
      <c r="A7" s="224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6"/>
    </row>
    <row r="8" spans="1:14" ht="16.5" thickBot="1" thickTop="1">
      <c r="A8" s="211" t="s">
        <v>6</v>
      </c>
      <c r="B8" s="246" t="s">
        <v>7</v>
      </c>
      <c r="C8" s="247"/>
      <c r="D8" s="248"/>
      <c r="E8" s="246" t="s">
        <v>11</v>
      </c>
      <c r="F8" s="248"/>
      <c r="G8" s="227" t="s">
        <v>15</v>
      </c>
      <c r="H8" s="228"/>
      <c r="I8" s="228"/>
      <c r="J8" s="228"/>
      <c r="K8" s="228"/>
      <c r="L8" s="228"/>
      <c r="M8" s="228"/>
      <c r="N8" s="229"/>
    </row>
    <row r="9" spans="1:14" ht="13.5" thickTop="1">
      <c r="A9" s="212"/>
      <c r="B9" s="230" t="s">
        <v>8</v>
      </c>
      <c r="C9" s="231"/>
      <c r="D9" s="218" t="s">
        <v>9</v>
      </c>
      <c r="E9" s="214" t="s">
        <v>10</v>
      </c>
      <c r="F9" s="218" t="s">
        <v>9</v>
      </c>
      <c r="G9" s="336" t="s">
        <v>27</v>
      </c>
      <c r="H9" s="337"/>
      <c r="I9" s="216" t="s">
        <v>28</v>
      </c>
      <c r="J9" s="202"/>
      <c r="K9" s="216" t="s">
        <v>13</v>
      </c>
      <c r="L9" s="202"/>
      <c r="M9" s="216" t="s">
        <v>14</v>
      </c>
      <c r="N9" s="202"/>
    </row>
    <row r="10" spans="1:14" ht="15" thickBot="1">
      <c r="A10" s="212"/>
      <c r="B10" s="232"/>
      <c r="C10" s="233"/>
      <c r="D10" s="210"/>
      <c r="E10" s="215"/>
      <c r="F10" s="235"/>
      <c r="G10" s="18" t="s">
        <v>117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6.5" customHeight="1" thickTop="1">
      <c r="A11" s="361" t="s">
        <v>16</v>
      </c>
      <c r="B11" s="155" t="s">
        <v>95</v>
      </c>
      <c r="C11" s="174">
        <v>16620</v>
      </c>
      <c r="D11" s="170">
        <f>5.91+2.352+0.093</f>
        <v>8.355</v>
      </c>
      <c r="E11" s="231">
        <v>352</v>
      </c>
      <c r="F11" s="218">
        <v>22.89</v>
      </c>
      <c r="G11" s="249">
        <f>265.8*84</f>
        <v>22327.2</v>
      </c>
      <c r="H11" s="205">
        <v>12.33</v>
      </c>
      <c r="I11" s="7"/>
      <c r="J11" s="8"/>
      <c r="K11" s="7"/>
      <c r="L11" s="8"/>
      <c r="M11" s="7"/>
      <c r="N11" s="8"/>
    </row>
    <row r="12" spans="1:14" ht="16.5" customHeight="1">
      <c r="A12" s="362"/>
      <c r="B12" s="156" t="s">
        <v>96</v>
      </c>
      <c r="C12" s="79">
        <v>13020</v>
      </c>
      <c r="D12" s="171">
        <f>3.94+0.784+0.093</f>
        <v>4.817</v>
      </c>
      <c r="E12" s="233"/>
      <c r="F12" s="210"/>
      <c r="G12" s="319"/>
      <c r="H12" s="333"/>
      <c r="I12" s="7"/>
      <c r="J12" s="8"/>
      <c r="K12" s="7"/>
      <c r="L12" s="8"/>
      <c r="M12" s="7"/>
      <c r="N12" s="8"/>
    </row>
    <row r="13" spans="1:14" ht="16.5" customHeight="1">
      <c r="A13" s="362"/>
      <c r="B13" s="156" t="s">
        <v>115</v>
      </c>
      <c r="C13" s="79">
        <v>232</v>
      </c>
      <c r="D13" s="171">
        <v>145.317</v>
      </c>
      <c r="E13" s="233"/>
      <c r="F13" s="210"/>
      <c r="G13" s="319"/>
      <c r="H13" s="333"/>
      <c r="I13" s="7"/>
      <c r="J13" s="8"/>
      <c r="K13" s="7"/>
      <c r="L13" s="8"/>
      <c r="M13" s="7"/>
      <c r="N13" s="8"/>
    </row>
    <row r="14" spans="1:14" ht="13.5" customHeight="1" thickBot="1">
      <c r="A14" s="363"/>
      <c r="B14" s="157" t="s">
        <v>114</v>
      </c>
      <c r="C14" s="173">
        <v>8640</v>
      </c>
      <c r="D14" s="172">
        <v>1.197</v>
      </c>
      <c r="E14" s="243"/>
      <c r="F14" s="244"/>
      <c r="G14" s="245"/>
      <c r="H14" s="251"/>
      <c r="I14" s="7"/>
      <c r="J14" s="8"/>
      <c r="K14" s="7"/>
      <c r="L14" s="8"/>
      <c r="M14" s="7"/>
      <c r="N14" s="8"/>
    </row>
    <row r="15" spans="1:14" ht="12.75">
      <c r="A15" s="326" t="s">
        <v>17</v>
      </c>
      <c r="B15" s="155" t="s">
        <v>95</v>
      </c>
      <c r="C15" s="174">
        <v>15300</v>
      </c>
      <c r="D15" s="170">
        <f>5.91+2.352+0.093</f>
        <v>8.355</v>
      </c>
      <c r="E15" s="317">
        <f>201+119</f>
        <v>320</v>
      </c>
      <c r="F15" s="234">
        <v>22.89</v>
      </c>
      <c r="G15" s="240">
        <f>265.8*84</f>
        <v>22327.2</v>
      </c>
      <c r="H15" s="250">
        <v>12.33</v>
      </c>
      <c r="I15" s="14"/>
      <c r="J15" s="15"/>
      <c r="K15" s="14"/>
      <c r="L15" s="15"/>
      <c r="M15" s="14"/>
      <c r="N15" s="15"/>
    </row>
    <row r="16" spans="1:14" ht="12.75">
      <c r="A16" s="324"/>
      <c r="B16" s="156" t="s">
        <v>96</v>
      </c>
      <c r="C16" s="79">
        <v>6300</v>
      </c>
      <c r="D16" s="171">
        <f>3.94+0.784+0.093</f>
        <v>4.817</v>
      </c>
      <c r="E16" s="318"/>
      <c r="F16" s="210"/>
      <c r="G16" s="319"/>
      <c r="H16" s="333"/>
      <c r="I16" s="7"/>
      <c r="J16" s="8"/>
      <c r="K16" s="7"/>
      <c r="L16" s="8"/>
      <c r="M16" s="7"/>
      <c r="N16" s="8"/>
    </row>
    <row r="17" spans="1:14" ht="12.75">
      <c r="A17" s="324"/>
      <c r="B17" s="156" t="s">
        <v>115</v>
      </c>
      <c r="C17" s="79">
        <v>232</v>
      </c>
      <c r="D17" s="171">
        <v>145.317</v>
      </c>
      <c r="E17" s="318"/>
      <c r="F17" s="210"/>
      <c r="G17" s="319"/>
      <c r="H17" s="333"/>
      <c r="I17" s="7"/>
      <c r="J17" s="8"/>
      <c r="K17" s="7"/>
      <c r="L17" s="8"/>
      <c r="M17" s="7"/>
      <c r="N17" s="8"/>
    </row>
    <row r="18" spans="1:14" ht="14.25" customHeight="1" thickBot="1">
      <c r="A18" s="324"/>
      <c r="B18" s="157" t="s">
        <v>114</v>
      </c>
      <c r="C18" s="173">
        <f>7100+940</f>
        <v>8040</v>
      </c>
      <c r="D18" s="172">
        <v>1.197</v>
      </c>
      <c r="E18" s="329"/>
      <c r="F18" s="244"/>
      <c r="G18" s="245"/>
      <c r="H18" s="251"/>
      <c r="I18" s="7"/>
      <c r="J18" s="8"/>
      <c r="K18" s="7"/>
      <c r="L18" s="8"/>
      <c r="M18" s="7"/>
      <c r="N18" s="8"/>
    </row>
    <row r="19" spans="1:14" ht="14.25" customHeight="1">
      <c r="A19" s="324" t="s">
        <v>18</v>
      </c>
      <c r="B19" s="155" t="s">
        <v>95</v>
      </c>
      <c r="C19" s="174">
        <v>18060</v>
      </c>
      <c r="D19" s="170">
        <f>5.91+2.352+0.093</f>
        <v>8.355</v>
      </c>
      <c r="E19" s="317">
        <f>289+135</f>
        <v>424</v>
      </c>
      <c r="F19" s="234">
        <v>22.89</v>
      </c>
      <c r="G19" s="240">
        <f>265.8*84</f>
        <v>22327.2</v>
      </c>
      <c r="H19" s="250">
        <v>12.33</v>
      </c>
      <c r="I19" s="14"/>
      <c r="J19" s="15"/>
      <c r="K19" s="14"/>
      <c r="L19" s="15"/>
      <c r="M19" s="14"/>
      <c r="N19" s="15"/>
    </row>
    <row r="20" spans="1:14" ht="14.25" customHeight="1">
      <c r="A20" s="324"/>
      <c r="B20" s="156" t="s">
        <v>96</v>
      </c>
      <c r="C20" s="79">
        <v>8100</v>
      </c>
      <c r="D20" s="171">
        <f>3.94+0.784+0.093</f>
        <v>4.817</v>
      </c>
      <c r="E20" s="318"/>
      <c r="F20" s="210"/>
      <c r="G20" s="319"/>
      <c r="H20" s="333"/>
      <c r="I20" s="7"/>
      <c r="J20" s="8"/>
      <c r="K20" s="7"/>
      <c r="L20" s="8"/>
      <c r="M20" s="7"/>
      <c r="N20" s="8"/>
    </row>
    <row r="21" spans="1:14" ht="14.25" customHeight="1">
      <c r="A21" s="324"/>
      <c r="B21" s="156" t="s">
        <v>115</v>
      </c>
      <c r="C21" s="79">
        <v>232</v>
      </c>
      <c r="D21" s="171">
        <v>145.317</v>
      </c>
      <c r="E21" s="318"/>
      <c r="F21" s="210"/>
      <c r="G21" s="319"/>
      <c r="H21" s="333"/>
      <c r="I21" s="7"/>
      <c r="J21" s="8"/>
      <c r="K21" s="7"/>
      <c r="L21" s="8"/>
      <c r="M21" s="7"/>
      <c r="N21" s="8"/>
    </row>
    <row r="22" spans="1:14" ht="13.5" thickBot="1">
      <c r="A22" s="324"/>
      <c r="B22" s="157" t="s">
        <v>114</v>
      </c>
      <c r="C22" s="173">
        <v>8580</v>
      </c>
      <c r="D22" s="172">
        <v>1.197</v>
      </c>
      <c r="E22" s="329"/>
      <c r="F22" s="244"/>
      <c r="G22" s="245"/>
      <c r="H22" s="251"/>
      <c r="I22" s="7"/>
      <c r="J22" s="8"/>
      <c r="K22" s="7"/>
      <c r="L22" s="8"/>
      <c r="M22" s="7"/>
      <c r="N22" s="8"/>
    </row>
    <row r="23" spans="1:14" ht="14.25" customHeight="1">
      <c r="A23" s="324" t="s">
        <v>19</v>
      </c>
      <c r="B23" s="155" t="s">
        <v>95</v>
      </c>
      <c r="C23" s="174">
        <v>16500</v>
      </c>
      <c r="D23" s="170">
        <f>5.91+2.352+0.093</f>
        <v>8.355</v>
      </c>
      <c r="E23" s="317">
        <f>196+107</f>
        <v>303</v>
      </c>
      <c r="F23" s="234">
        <v>25.76</v>
      </c>
      <c r="G23" s="240">
        <f>265.8*84</f>
        <v>22327.2</v>
      </c>
      <c r="H23" s="250">
        <v>12.33</v>
      </c>
      <c r="I23" s="14"/>
      <c r="J23" s="15"/>
      <c r="K23" s="14"/>
      <c r="L23" s="15"/>
      <c r="M23" s="14"/>
      <c r="N23" s="15"/>
    </row>
    <row r="24" spans="1:14" ht="14.25" customHeight="1">
      <c r="A24" s="324"/>
      <c r="B24" s="156" t="s">
        <v>96</v>
      </c>
      <c r="C24" s="79">
        <v>7140</v>
      </c>
      <c r="D24" s="171">
        <f>3.94+0.784+0.093</f>
        <v>4.817</v>
      </c>
      <c r="E24" s="318"/>
      <c r="F24" s="210"/>
      <c r="G24" s="319"/>
      <c r="H24" s="333"/>
      <c r="I24" s="7"/>
      <c r="J24" s="8"/>
      <c r="K24" s="7"/>
      <c r="L24" s="8"/>
      <c r="M24" s="7"/>
      <c r="N24" s="8"/>
    </row>
    <row r="25" spans="1:14" ht="14.25" customHeight="1">
      <c r="A25" s="324"/>
      <c r="B25" s="156" t="s">
        <v>115</v>
      </c>
      <c r="C25" s="79">
        <v>232</v>
      </c>
      <c r="D25" s="171">
        <v>145.317</v>
      </c>
      <c r="E25" s="318"/>
      <c r="F25" s="210"/>
      <c r="G25" s="319"/>
      <c r="H25" s="333"/>
      <c r="I25" s="7"/>
      <c r="J25" s="8"/>
      <c r="K25" s="7"/>
      <c r="L25" s="8"/>
      <c r="M25" s="7"/>
      <c r="N25" s="8"/>
    </row>
    <row r="26" spans="1:14" ht="13.5" thickBot="1">
      <c r="A26" s="324"/>
      <c r="B26" s="157" t="s">
        <v>114</v>
      </c>
      <c r="C26" s="173">
        <v>7680</v>
      </c>
      <c r="D26" s="172">
        <v>1.197</v>
      </c>
      <c r="E26" s="329"/>
      <c r="F26" s="244"/>
      <c r="G26" s="245"/>
      <c r="H26" s="251"/>
      <c r="I26" s="7"/>
      <c r="J26" s="8"/>
      <c r="K26" s="7"/>
      <c r="L26" s="8"/>
      <c r="M26" s="7"/>
      <c r="N26" s="8"/>
    </row>
    <row r="27" spans="1:14" ht="12.75" customHeight="1">
      <c r="A27" s="315" t="s">
        <v>20</v>
      </c>
      <c r="B27" s="155" t="s">
        <v>95</v>
      </c>
      <c r="C27" s="175">
        <v>14400</v>
      </c>
      <c r="D27" s="128">
        <f>5.91+2.352+0.093</f>
        <v>8.355</v>
      </c>
      <c r="E27" s="317">
        <f>247+119</f>
        <v>366</v>
      </c>
      <c r="F27" s="234">
        <v>25.76</v>
      </c>
      <c r="G27" s="240">
        <f>265.8*84</f>
        <v>22327.2</v>
      </c>
      <c r="H27" s="234">
        <v>12.33</v>
      </c>
      <c r="I27" s="14"/>
      <c r="J27" s="15"/>
      <c r="K27" s="14"/>
      <c r="L27" s="15"/>
      <c r="M27" s="14"/>
      <c r="N27" s="15"/>
    </row>
    <row r="28" spans="1:14" ht="12.75" customHeight="1">
      <c r="A28" s="316"/>
      <c r="B28" s="156" t="s">
        <v>96</v>
      </c>
      <c r="C28" s="176">
        <v>8520</v>
      </c>
      <c r="D28" s="136">
        <f>3.94+0.784+0.093</f>
        <v>4.817</v>
      </c>
      <c r="E28" s="318"/>
      <c r="F28" s="210"/>
      <c r="G28" s="319"/>
      <c r="H28" s="210"/>
      <c r="I28" s="7"/>
      <c r="J28" s="8"/>
      <c r="K28" s="7"/>
      <c r="L28" s="8"/>
      <c r="M28" s="7"/>
      <c r="N28" s="8"/>
    </row>
    <row r="29" spans="1:14" ht="12.75" customHeight="1">
      <c r="A29" s="316"/>
      <c r="B29" s="156" t="s">
        <v>115</v>
      </c>
      <c r="C29" s="176">
        <v>232</v>
      </c>
      <c r="D29" s="136">
        <v>145.317</v>
      </c>
      <c r="E29" s="318"/>
      <c r="F29" s="210"/>
      <c r="G29" s="319"/>
      <c r="H29" s="210"/>
      <c r="I29" s="7"/>
      <c r="J29" s="8"/>
      <c r="K29" s="7"/>
      <c r="L29" s="8"/>
      <c r="M29" s="7"/>
      <c r="N29" s="8"/>
    </row>
    <row r="30" spans="1:14" ht="12.75" customHeight="1" thickBot="1">
      <c r="A30" s="316"/>
      <c r="B30" s="157" t="s">
        <v>114</v>
      </c>
      <c r="C30" s="177">
        <v>5580</v>
      </c>
      <c r="D30" s="139">
        <v>1.197</v>
      </c>
      <c r="E30" s="318"/>
      <c r="F30" s="210"/>
      <c r="G30" s="319"/>
      <c r="H30" s="210"/>
      <c r="I30" s="7"/>
      <c r="J30" s="8"/>
      <c r="K30" s="7"/>
      <c r="L30" s="8"/>
      <c r="M30" s="7"/>
      <c r="N30" s="8"/>
    </row>
    <row r="31" spans="1:14" ht="12.75" customHeight="1">
      <c r="A31" s="315" t="s">
        <v>69</v>
      </c>
      <c r="B31" s="155" t="s">
        <v>95</v>
      </c>
      <c r="C31" s="174">
        <v>16500</v>
      </c>
      <c r="D31" s="170">
        <f>5.91+2.352+0.093</f>
        <v>8.355</v>
      </c>
      <c r="E31" s="317">
        <f>246+125</f>
        <v>371</v>
      </c>
      <c r="F31" s="234">
        <v>25.76</v>
      </c>
      <c r="G31" s="240">
        <f>265.8*84</f>
        <v>22327.2</v>
      </c>
      <c r="H31" s="234">
        <v>12.33</v>
      </c>
      <c r="I31" s="14"/>
      <c r="J31" s="15"/>
      <c r="K31" s="14"/>
      <c r="L31" s="15"/>
      <c r="M31" s="14"/>
      <c r="N31" s="15"/>
    </row>
    <row r="32" spans="1:14" ht="12.75" customHeight="1">
      <c r="A32" s="316"/>
      <c r="B32" s="156" t="s">
        <v>96</v>
      </c>
      <c r="C32" s="79">
        <v>11940</v>
      </c>
      <c r="D32" s="171">
        <f>3.94+0.784+0.093</f>
        <v>4.817</v>
      </c>
      <c r="E32" s="318"/>
      <c r="F32" s="210"/>
      <c r="G32" s="319"/>
      <c r="H32" s="210"/>
      <c r="I32" s="7"/>
      <c r="J32" s="8"/>
      <c r="K32" s="7"/>
      <c r="L32" s="8"/>
      <c r="M32" s="7"/>
      <c r="N32" s="8"/>
    </row>
    <row r="33" spans="1:14" ht="12.75" customHeight="1">
      <c r="A33" s="316"/>
      <c r="B33" s="156" t="s">
        <v>115</v>
      </c>
      <c r="C33" s="79">
        <v>232</v>
      </c>
      <c r="D33" s="171">
        <v>145.317</v>
      </c>
      <c r="E33" s="318"/>
      <c r="F33" s="210"/>
      <c r="G33" s="319"/>
      <c r="H33" s="210"/>
      <c r="I33" s="7"/>
      <c r="J33" s="8"/>
      <c r="K33" s="7"/>
      <c r="L33" s="8"/>
      <c r="M33" s="7"/>
      <c r="N33" s="8"/>
    </row>
    <row r="34" spans="1:14" ht="12.75" customHeight="1" thickBot="1">
      <c r="A34" s="316"/>
      <c r="B34" s="157" t="s">
        <v>114</v>
      </c>
      <c r="C34" s="173">
        <v>6660</v>
      </c>
      <c r="D34" s="172">
        <v>1.197</v>
      </c>
      <c r="E34" s="318"/>
      <c r="F34" s="210"/>
      <c r="G34" s="319"/>
      <c r="H34" s="210"/>
      <c r="I34" s="7"/>
      <c r="J34" s="8"/>
      <c r="K34" s="7"/>
      <c r="L34" s="8"/>
      <c r="M34" s="7"/>
      <c r="N34" s="8"/>
    </row>
    <row r="35" spans="1:14" ht="15" customHeight="1">
      <c r="A35" s="315" t="s">
        <v>70</v>
      </c>
      <c r="B35" s="155" t="s">
        <v>95</v>
      </c>
      <c r="C35" s="178">
        <v>13740</v>
      </c>
      <c r="D35" s="128">
        <f>5.91+2.352+0.093</f>
        <v>8.355</v>
      </c>
      <c r="E35" s="317">
        <f>218+117</f>
        <v>335</v>
      </c>
      <c r="F35" s="234">
        <v>25.76</v>
      </c>
      <c r="G35" s="240">
        <f>265.8*84</f>
        <v>22327.2</v>
      </c>
      <c r="H35" s="234">
        <v>12.33</v>
      </c>
      <c r="I35" s="14"/>
      <c r="J35" s="15"/>
      <c r="K35" s="14"/>
      <c r="L35" s="15"/>
      <c r="M35" s="14"/>
      <c r="N35" s="15"/>
    </row>
    <row r="36" spans="1:14" ht="15" customHeight="1">
      <c r="A36" s="316"/>
      <c r="B36" s="156" t="s">
        <v>96</v>
      </c>
      <c r="C36" s="178">
        <v>10980</v>
      </c>
      <c r="D36" s="136">
        <f>3.94+0.784+0.093</f>
        <v>4.817</v>
      </c>
      <c r="E36" s="318"/>
      <c r="F36" s="210"/>
      <c r="G36" s="319"/>
      <c r="H36" s="210"/>
      <c r="I36" s="7"/>
      <c r="J36" s="8"/>
      <c r="K36" s="7"/>
      <c r="L36" s="8"/>
      <c r="M36" s="7"/>
      <c r="N36" s="8"/>
    </row>
    <row r="37" spans="1:14" ht="15" customHeight="1">
      <c r="A37" s="316"/>
      <c r="B37" s="156" t="s">
        <v>115</v>
      </c>
      <c r="C37" s="178">
        <v>232</v>
      </c>
      <c r="D37" s="136">
        <v>145.317</v>
      </c>
      <c r="E37" s="318"/>
      <c r="F37" s="210"/>
      <c r="G37" s="319"/>
      <c r="H37" s="210"/>
      <c r="I37" s="7"/>
      <c r="J37" s="8"/>
      <c r="K37" s="7"/>
      <c r="L37" s="8"/>
      <c r="M37" s="7"/>
      <c r="N37" s="8"/>
    </row>
    <row r="38" spans="1:14" ht="15" customHeight="1" thickBot="1">
      <c r="A38" s="326"/>
      <c r="B38" s="157" t="s">
        <v>114</v>
      </c>
      <c r="C38" s="178">
        <v>7440</v>
      </c>
      <c r="D38" s="139">
        <v>1.197</v>
      </c>
      <c r="E38" s="329"/>
      <c r="F38" s="244"/>
      <c r="G38" s="245"/>
      <c r="H38" s="244"/>
      <c r="I38" s="21"/>
      <c r="J38" s="22"/>
      <c r="K38" s="21"/>
      <c r="L38" s="22"/>
      <c r="M38" s="21"/>
      <c r="N38" s="22"/>
    </row>
    <row r="39" spans="1:14" ht="15" customHeight="1">
      <c r="A39" s="315" t="s">
        <v>22</v>
      </c>
      <c r="B39" s="155" t="s">
        <v>95</v>
      </c>
      <c r="C39" s="174">
        <f>13680+3660</f>
        <v>17340</v>
      </c>
      <c r="D39" s="170">
        <f>6.04+2.352+0.093</f>
        <v>8.485</v>
      </c>
      <c r="E39" s="317">
        <f>184+105</f>
        <v>289</v>
      </c>
      <c r="F39" s="234">
        <v>25.76</v>
      </c>
      <c r="G39" s="240">
        <f>265.8*84</f>
        <v>22327.2</v>
      </c>
      <c r="H39" s="234">
        <v>12.33</v>
      </c>
      <c r="I39" s="21"/>
      <c r="J39" s="22"/>
      <c r="K39" s="21"/>
      <c r="L39" s="22"/>
      <c r="M39" s="21"/>
      <c r="N39" s="22"/>
    </row>
    <row r="40" spans="1:14" ht="15" customHeight="1">
      <c r="A40" s="316"/>
      <c r="B40" s="156" t="s">
        <v>96</v>
      </c>
      <c r="C40" s="79">
        <f>9480+2220</f>
        <v>11700</v>
      </c>
      <c r="D40" s="171">
        <f>4.03+0.784+0.093</f>
        <v>4.907</v>
      </c>
      <c r="E40" s="318"/>
      <c r="F40" s="210"/>
      <c r="G40" s="319"/>
      <c r="H40" s="210"/>
      <c r="I40" s="21"/>
      <c r="J40" s="22"/>
      <c r="K40" s="21"/>
      <c r="L40" s="22"/>
      <c r="M40" s="21"/>
      <c r="N40" s="22"/>
    </row>
    <row r="41" spans="1:14" ht="15" customHeight="1">
      <c r="A41" s="316"/>
      <c r="B41" s="156" t="s">
        <v>115</v>
      </c>
      <c r="C41" s="79">
        <v>232</v>
      </c>
      <c r="D41" s="171">
        <v>145.317</v>
      </c>
      <c r="E41" s="318"/>
      <c r="F41" s="210"/>
      <c r="G41" s="319"/>
      <c r="H41" s="210"/>
      <c r="I41" s="21"/>
      <c r="J41" s="22"/>
      <c r="K41" s="21"/>
      <c r="L41" s="22"/>
      <c r="M41" s="21"/>
      <c r="N41" s="22"/>
    </row>
    <row r="42" spans="1:14" ht="15" customHeight="1" thickBot="1">
      <c r="A42" s="326"/>
      <c r="B42" s="157" t="s">
        <v>114</v>
      </c>
      <c r="C42" s="173">
        <v>5880</v>
      </c>
      <c r="D42" s="172">
        <v>1.197</v>
      </c>
      <c r="E42" s="329"/>
      <c r="F42" s="244"/>
      <c r="G42" s="245"/>
      <c r="H42" s="244"/>
      <c r="I42" s="21"/>
      <c r="J42" s="22"/>
      <c r="K42" s="21"/>
      <c r="L42" s="22"/>
      <c r="M42" s="21"/>
      <c r="N42" s="22"/>
    </row>
    <row r="43" spans="1:14" ht="15" customHeight="1">
      <c r="A43" s="315" t="s">
        <v>23</v>
      </c>
      <c r="B43" s="155" t="s">
        <v>95</v>
      </c>
      <c r="C43" s="121">
        <v>16500</v>
      </c>
      <c r="D43" s="170">
        <f>6.04+2.352+0.093</f>
        <v>8.485</v>
      </c>
      <c r="E43" s="317">
        <f>239+113</f>
        <v>352</v>
      </c>
      <c r="F43" s="234">
        <v>25.76</v>
      </c>
      <c r="G43" s="240">
        <f>265.8*84</f>
        <v>22327.2</v>
      </c>
      <c r="H43" s="234">
        <v>12.33</v>
      </c>
      <c r="I43" s="21"/>
      <c r="J43" s="22"/>
      <c r="K43" s="21"/>
      <c r="L43" s="22"/>
      <c r="M43" s="21"/>
      <c r="N43" s="22"/>
    </row>
    <row r="44" spans="1:14" ht="15" customHeight="1">
      <c r="A44" s="316"/>
      <c r="B44" s="156" t="s">
        <v>96</v>
      </c>
      <c r="C44" s="121">
        <v>10560</v>
      </c>
      <c r="D44" s="171">
        <f>4.03+0.784+0.093</f>
        <v>4.907</v>
      </c>
      <c r="E44" s="318"/>
      <c r="F44" s="210"/>
      <c r="G44" s="319"/>
      <c r="H44" s="210"/>
      <c r="I44" s="21"/>
      <c r="J44" s="22"/>
      <c r="K44" s="21"/>
      <c r="L44" s="22"/>
      <c r="M44" s="21"/>
      <c r="N44" s="22"/>
    </row>
    <row r="45" spans="1:14" ht="15" customHeight="1">
      <c r="A45" s="316"/>
      <c r="B45" s="156" t="s">
        <v>115</v>
      </c>
      <c r="C45" s="119">
        <v>232</v>
      </c>
      <c r="D45" s="171">
        <v>145.317</v>
      </c>
      <c r="E45" s="318"/>
      <c r="F45" s="210"/>
      <c r="G45" s="319"/>
      <c r="H45" s="210"/>
      <c r="I45" s="21"/>
      <c r="J45" s="22"/>
      <c r="K45" s="21"/>
      <c r="L45" s="22"/>
      <c r="M45" s="21"/>
      <c r="N45" s="22"/>
    </row>
    <row r="46" spans="1:14" ht="13.5" thickBot="1">
      <c r="A46" s="326"/>
      <c r="B46" s="157" t="s">
        <v>114</v>
      </c>
      <c r="C46" s="133">
        <v>6720</v>
      </c>
      <c r="D46" s="172">
        <v>1.197</v>
      </c>
      <c r="E46" s="329"/>
      <c r="F46" s="244"/>
      <c r="G46" s="245"/>
      <c r="H46" s="244"/>
      <c r="I46" s="4"/>
      <c r="J46" s="5"/>
      <c r="K46" s="4"/>
      <c r="L46" s="5"/>
      <c r="M46" s="4"/>
      <c r="N46" s="5"/>
    </row>
    <row r="47" spans="1:14" ht="15" customHeight="1">
      <c r="A47" s="316" t="s">
        <v>24</v>
      </c>
      <c r="B47" s="155" t="s">
        <v>95</v>
      </c>
      <c r="C47" s="118">
        <v>19740</v>
      </c>
      <c r="D47" s="170">
        <f>6.04+2.352+0.093</f>
        <v>8.485</v>
      </c>
      <c r="E47" s="317">
        <f>262+122</f>
        <v>384</v>
      </c>
      <c r="F47" s="234">
        <v>25.76</v>
      </c>
      <c r="G47" s="240">
        <f>265.8*84</f>
        <v>22327.2</v>
      </c>
      <c r="H47" s="234">
        <v>12.33</v>
      </c>
      <c r="I47" s="4"/>
      <c r="J47" s="5"/>
      <c r="K47" s="4"/>
      <c r="L47" s="5"/>
      <c r="M47" s="4"/>
      <c r="N47" s="5"/>
    </row>
    <row r="48" spans="1:14" ht="15" customHeight="1">
      <c r="A48" s="316"/>
      <c r="B48" s="156" t="s">
        <v>96</v>
      </c>
      <c r="C48" s="119">
        <v>11400</v>
      </c>
      <c r="D48" s="171">
        <f>4.03+0.784+0.093</f>
        <v>4.907</v>
      </c>
      <c r="E48" s="318"/>
      <c r="F48" s="210"/>
      <c r="G48" s="319"/>
      <c r="H48" s="210"/>
      <c r="I48" s="4"/>
      <c r="J48" s="5"/>
      <c r="K48" s="4"/>
      <c r="L48" s="5"/>
      <c r="M48" s="4"/>
      <c r="N48" s="5"/>
    </row>
    <row r="49" spans="1:14" ht="15" customHeight="1">
      <c r="A49" s="316"/>
      <c r="B49" s="156" t="s">
        <v>115</v>
      </c>
      <c r="C49" s="119">
        <v>232</v>
      </c>
      <c r="D49" s="171">
        <v>145.317</v>
      </c>
      <c r="E49" s="318"/>
      <c r="F49" s="210"/>
      <c r="G49" s="319"/>
      <c r="H49" s="210"/>
      <c r="I49" s="4"/>
      <c r="J49" s="5"/>
      <c r="K49" s="4"/>
      <c r="L49" s="5"/>
      <c r="M49" s="4"/>
      <c r="N49" s="5"/>
    </row>
    <row r="50" spans="1:14" ht="13.5" thickBot="1">
      <c r="A50" s="326"/>
      <c r="B50" s="157" t="s">
        <v>114</v>
      </c>
      <c r="C50" s="133">
        <v>6300</v>
      </c>
      <c r="D50" s="172">
        <v>1.197</v>
      </c>
      <c r="E50" s="329"/>
      <c r="F50" s="244"/>
      <c r="G50" s="245"/>
      <c r="H50" s="244"/>
      <c r="I50" s="4"/>
      <c r="J50" s="5"/>
      <c r="K50" s="4"/>
      <c r="L50" s="5"/>
      <c r="M50" s="4"/>
      <c r="N50" s="5"/>
    </row>
    <row r="51" spans="1:14" ht="12.75">
      <c r="A51" s="315" t="s">
        <v>25</v>
      </c>
      <c r="B51" s="155" t="s">
        <v>95</v>
      </c>
      <c r="C51" s="118"/>
      <c r="D51" s="15"/>
      <c r="E51" s="317"/>
      <c r="F51" s="234"/>
      <c r="G51" s="240"/>
      <c r="H51" s="234"/>
      <c r="I51" s="4"/>
      <c r="J51" s="5"/>
      <c r="K51" s="4"/>
      <c r="L51" s="5"/>
      <c r="M51" s="4"/>
      <c r="N51" s="5"/>
    </row>
    <row r="52" spans="1:14" ht="15" customHeight="1">
      <c r="A52" s="316"/>
      <c r="B52" s="156" t="s">
        <v>96</v>
      </c>
      <c r="C52" s="119"/>
      <c r="D52" s="8"/>
      <c r="E52" s="318"/>
      <c r="F52" s="210"/>
      <c r="G52" s="319"/>
      <c r="H52" s="210"/>
      <c r="I52" s="4"/>
      <c r="J52" s="5"/>
      <c r="K52" s="4"/>
      <c r="L52" s="5"/>
      <c r="M52" s="4"/>
      <c r="N52" s="5"/>
    </row>
    <row r="53" spans="1:14" ht="15" customHeight="1">
      <c r="A53" s="316"/>
      <c r="B53" s="156" t="s">
        <v>115</v>
      </c>
      <c r="C53" s="119"/>
      <c r="D53" s="8"/>
      <c r="E53" s="318"/>
      <c r="F53" s="210"/>
      <c r="G53" s="319"/>
      <c r="H53" s="210"/>
      <c r="I53" s="4"/>
      <c r="J53" s="5"/>
      <c r="K53" s="4"/>
      <c r="L53" s="5"/>
      <c r="M53" s="4"/>
      <c r="N53" s="5"/>
    </row>
    <row r="54" spans="1:14" ht="13.5" thickBot="1">
      <c r="A54" s="326"/>
      <c r="B54" s="157" t="s">
        <v>114</v>
      </c>
      <c r="C54" s="134"/>
      <c r="D54" s="22"/>
      <c r="E54" s="329"/>
      <c r="F54" s="244"/>
      <c r="G54" s="245"/>
      <c r="H54" s="244"/>
      <c r="I54" s="4"/>
      <c r="J54" s="5"/>
      <c r="K54" s="4"/>
      <c r="L54" s="5"/>
      <c r="M54" s="4"/>
      <c r="N54" s="5"/>
    </row>
    <row r="55" spans="1:14" ht="12.75">
      <c r="A55" s="236" t="s">
        <v>26</v>
      </c>
      <c r="B55" s="155" t="s">
        <v>95</v>
      </c>
      <c r="C55" s="119"/>
      <c r="D55" s="90"/>
      <c r="E55" s="317"/>
      <c r="F55" s="234"/>
      <c r="G55" s="240"/>
      <c r="H55" s="234"/>
      <c r="I55" s="14"/>
      <c r="J55" s="15"/>
      <c r="K55" s="14"/>
      <c r="L55" s="15"/>
      <c r="M55" s="14"/>
      <c r="N55" s="15"/>
    </row>
    <row r="56" spans="1:14" ht="15" customHeight="1">
      <c r="A56" s="330"/>
      <c r="B56" s="156" t="s">
        <v>96</v>
      </c>
      <c r="C56" s="119"/>
      <c r="D56" s="8"/>
      <c r="E56" s="318"/>
      <c r="F56" s="210"/>
      <c r="G56" s="319"/>
      <c r="H56" s="210"/>
      <c r="I56" s="14"/>
      <c r="J56" s="15"/>
      <c r="K56" s="14"/>
      <c r="L56" s="15"/>
      <c r="M56" s="14"/>
      <c r="N56" s="15"/>
    </row>
    <row r="57" spans="1:14" ht="15" customHeight="1">
      <c r="A57" s="330"/>
      <c r="B57" s="156" t="s">
        <v>115</v>
      </c>
      <c r="C57" s="119"/>
      <c r="D57" s="8"/>
      <c r="E57" s="318"/>
      <c r="F57" s="210"/>
      <c r="G57" s="319"/>
      <c r="H57" s="210"/>
      <c r="I57" s="14"/>
      <c r="J57" s="15"/>
      <c r="K57" s="14"/>
      <c r="L57" s="15"/>
      <c r="M57" s="14"/>
      <c r="N57" s="15"/>
    </row>
    <row r="58" spans="1:14" ht="13.5" thickBot="1">
      <c r="A58" s="237"/>
      <c r="B58" s="157" t="s">
        <v>114</v>
      </c>
      <c r="C58" s="135"/>
      <c r="D58" s="22"/>
      <c r="E58" s="215"/>
      <c r="F58" s="235"/>
      <c r="G58" s="241"/>
      <c r="H58" s="235"/>
      <c r="I58" s="2"/>
      <c r="J58" s="3"/>
      <c r="K58" s="2"/>
      <c r="L58" s="3"/>
      <c r="M58" s="2"/>
      <c r="N58" s="3"/>
    </row>
    <row r="59" spans="1:14" ht="13.5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37" customFormat="1" ht="12.75">
      <c r="A60" s="219" t="s">
        <v>32</v>
      </c>
      <c r="B60" s="219"/>
      <c r="C60" s="219"/>
      <c r="D60" s="220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1:14" s="37" customFormat="1" ht="12.75">
      <c r="A61" s="33"/>
      <c r="B61" s="32" t="s">
        <v>33</v>
      </c>
      <c r="C61" s="32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1:14" s="37" customFormat="1" ht="12.75">
      <c r="A62" s="33"/>
      <c r="B62" s="219" t="s">
        <v>35</v>
      </c>
      <c r="C62" s="219"/>
      <c r="D62" s="219"/>
      <c r="E62" s="220"/>
      <c r="F62" s="33"/>
      <c r="G62" s="33"/>
      <c r="H62" s="33"/>
      <c r="I62" s="33"/>
      <c r="J62" s="33"/>
      <c r="K62" s="33"/>
      <c r="L62" s="33"/>
      <c r="M62" s="33"/>
      <c r="N62" s="33"/>
    </row>
    <row r="63" spans="1:14" s="37" customFormat="1" ht="12.75">
      <c r="A63" s="33"/>
      <c r="B63" s="219" t="s">
        <v>34</v>
      </c>
      <c r="C63" s="219"/>
      <c r="D63" s="219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1:14" ht="14.25">
      <c r="A64" s="26"/>
      <c r="B64" s="26"/>
      <c r="C64" s="26"/>
      <c r="D64" s="26"/>
      <c r="E64" s="26"/>
      <c r="F64" s="26"/>
      <c r="G64" s="26"/>
      <c r="H64" s="1"/>
      <c r="I64" s="1"/>
      <c r="J64" s="1"/>
      <c r="K64" s="1"/>
      <c r="L64" s="1"/>
      <c r="M64" s="1"/>
      <c r="N64" s="1"/>
    </row>
    <row r="65" spans="1:7" ht="14.25">
      <c r="A65" s="30"/>
      <c r="B65" s="30"/>
      <c r="C65" s="30"/>
      <c r="D65" s="30"/>
      <c r="E65" s="30"/>
      <c r="F65" s="30"/>
      <c r="G65" s="30"/>
    </row>
    <row r="66" spans="1:7" ht="14.25">
      <c r="A66" s="30"/>
      <c r="B66" s="30"/>
      <c r="C66" s="30"/>
      <c r="D66" s="30"/>
      <c r="E66" s="30"/>
      <c r="F66" s="30"/>
      <c r="G66" s="30"/>
    </row>
    <row r="67" spans="1:7" ht="14.25">
      <c r="A67" s="30"/>
      <c r="B67" s="30"/>
      <c r="C67" s="30"/>
      <c r="D67" s="30"/>
      <c r="E67" s="30"/>
      <c r="F67" s="30"/>
      <c r="G67" s="30"/>
    </row>
    <row r="68" spans="1:7" ht="14.25">
      <c r="A68" s="30"/>
      <c r="B68" s="30"/>
      <c r="C68" s="30"/>
      <c r="D68" s="30"/>
      <c r="E68" s="30"/>
      <c r="F68" s="30"/>
      <c r="G68" s="30"/>
    </row>
  </sheetData>
  <mergeCells count="79">
    <mergeCell ref="G43:G46"/>
    <mergeCell ref="H47:H50"/>
    <mergeCell ref="A47:A50"/>
    <mergeCell ref="E47:E50"/>
    <mergeCell ref="F47:F50"/>
    <mergeCell ref="G47:G50"/>
    <mergeCell ref="H31:H34"/>
    <mergeCell ref="A31:A34"/>
    <mergeCell ref="E31:E34"/>
    <mergeCell ref="F31:F34"/>
    <mergeCell ref="G31:G34"/>
    <mergeCell ref="F23:F26"/>
    <mergeCell ref="E23:E26"/>
    <mergeCell ref="G11:G14"/>
    <mergeCell ref="H11:H14"/>
    <mergeCell ref="H15:H18"/>
    <mergeCell ref="G15:G18"/>
    <mergeCell ref="G19:G22"/>
    <mergeCell ref="H19:H22"/>
    <mergeCell ref="G23:G26"/>
    <mergeCell ref="H23:H26"/>
    <mergeCell ref="F11:F14"/>
    <mergeCell ref="E15:E18"/>
    <mergeCell ref="F15:F18"/>
    <mergeCell ref="E19:E22"/>
    <mergeCell ref="F19:F22"/>
    <mergeCell ref="B62:E62"/>
    <mergeCell ref="B63:D63"/>
    <mergeCell ref="A11:A14"/>
    <mergeCell ref="I9:J9"/>
    <mergeCell ref="E9:E10"/>
    <mergeCell ref="F9:F10"/>
    <mergeCell ref="G9:H9"/>
    <mergeCell ref="A15:A18"/>
    <mergeCell ref="A23:A26"/>
    <mergeCell ref="H27:H30"/>
    <mergeCell ref="M9:N9"/>
    <mergeCell ref="A60:D60"/>
    <mergeCell ref="A6:N7"/>
    <mergeCell ref="A8:A10"/>
    <mergeCell ref="B8:D8"/>
    <mergeCell ref="E8:F8"/>
    <mergeCell ref="G8:N8"/>
    <mergeCell ref="D9:D10"/>
    <mergeCell ref="A19:A22"/>
    <mergeCell ref="E11:E14"/>
    <mergeCell ref="I1:K1"/>
    <mergeCell ref="I2:K2"/>
    <mergeCell ref="I3:K3"/>
    <mergeCell ref="K9:L9"/>
    <mergeCell ref="A27:A30"/>
    <mergeCell ref="E27:E30"/>
    <mergeCell ref="F27:F30"/>
    <mergeCell ref="G27:G30"/>
    <mergeCell ref="H35:H38"/>
    <mergeCell ref="A35:A38"/>
    <mergeCell ref="E35:E38"/>
    <mergeCell ref="F35:F38"/>
    <mergeCell ref="G35:G38"/>
    <mergeCell ref="G51:G54"/>
    <mergeCell ref="A39:A42"/>
    <mergeCell ref="G39:G42"/>
    <mergeCell ref="H39:H42"/>
    <mergeCell ref="E39:E42"/>
    <mergeCell ref="F39:F42"/>
    <mergeCell ref="H43:H46"/>
    <mergeCell ref="A43:A46"/>
    <mergeCell ref="E43:E46"/>
    <mergeCell ref="F43:F46"/>
    <mergeCell ref="B9:C10"/>
    <mergeCell ref="H55:H58"/>
    <mergeCell ref="A55:A58"/>
    <mergeCell ref="E55:E58"/>
    <mergeCell ref="F55:F58"/>
    <mergeCell ref="G55:G58"/>
    <mergeCell ref="H51:H54"/>
    <mergeCell ref="A51:A54"/>
    <mergeCell ref="E51:E54"/>
    <mergeCell ref="F51:F54"/>
  </mergeCells>
  <printOptions/>
  <pageMargins left="0.2" right="0.2" top="0.24" bottom="0.49" header="0.5" footer="0.41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A16">
      <selection activeCell="E33" sqref="E33"/>
    </sheetView>
  </sheetViews>
  <sheetFormatPr defaultColWidth="9.140625" defaultRowHeight="12.75"/>
  <cols>
    <col min="1" max="1" width="16.140625" style="0" customWidth="1"/>
    <col min="2" max="2" width="7.57421875" style="0" customWidth="1"/>
    <col min="3" max="3" width="11.00390625" style="0" customWidth="1"/>
    <col min="4" max="4" width="7.421875" style="0" customWidth="1"/>
    <col min="5" max="5" width="12.140625" style="0" customWidth="1"/>
    <col min="6" max="6" width="6.00390625" style="0" customWidth="1"/>
    <col min="7" max="7" width="15.28125" style="0" customWidth="1"/>
    <col min="8" max="8" width="8.57421875" style="0" customWidth="1"/>
    <col min="9" max="9" width="11.7109375" style="0" customWidth="1"/>
    <col min="10" max="10" width="7.28125" style="0" customWidth="1"/>
    <col min="11" max="11" width="13.28125" style="0" customWidth="1"/>
    <col min="12" max="12" width="4.7109375" style="0" customWidth="1"/>
    <col min="13" max="14" width="12.421875" style="0" customWidth="1"/>
  </cols>
  <sheetData>
    <row r="1" spans="1:13" s="34" customFormat="1" ht="15" customHeight="1">
      <c r="A1" s="29" t="s">
        <v>41</v>
      </c>
      <c r="B1" s="27" t="s">
        <v>50</v>
      </c>
      <c r="C1" s="27"/>
      <c r="D1" s="27"/>
      <c r="E1" s="28"/>
      <c r="F1" s="28"/>
      <c r="G1" s="28"/>
      <c r="H1" s="27" t="s">
        <v>29</v>
      </c>
      <c r="I1" s="27"/>
      <c r="J1" s="27"/>
      <c r="K1" s="28">
        <v>879</v>
      </c>
      <c r="L1" s="28"/>
      <c r="M1" s="28"/>
    </row>
    <row r="2" spans="1:13" s="34" customFormat="1" ht="15" customHeight="1">
      <c r="A2" s="27" t="s">
        <v>1</v>
      </c>
      <c r="B2" s="27" t="s">
        <v>64</v>
      </c>
      <c r="C2" s="27"/>
      <c r="D2" s="27"/>
      <c r="E2" s="28"/>
      <c r="F2" s="28"/>
      <c r="G2" s="28"/>
      <c r="H2" s="27" t="s">
        <v>2</v>
      </c>
      <c r="I2" s="27"/>
      <c r="J2" s="27"/>
      <c r="K2" s="28">
        <v>3</v>
      </c>
      <c r="L2" s="28"/>
      <c r="M2" s="28"/>
    </row>
    <row r="3" spans="1:13" s="34" customFormat="1" ht="15" customHeight="1">
      <c r="A3" s="27" t="s">
        <v>0</v>
      </c>
      <c r="B3" s="27" t="s">
        <v>64</v>
      </c>
      <c r="C3" s="27"/>
      <c r="D3" s="27"/>
      <c r="E3" s="28"/>
      <c r="F3" s="28"/>
      <c r="G3" s="28"/>
      <c r="H3" s="27" t="s">
        <v>3</v>
      </c>
      <c r="I3" s="27"/>
      <c r="J3" s="27"/>
      <c r="K3" s="28" t="s">
        <v>49</v>
      </c>
      <c r="L3" s="28"/>
      <c r="M3" s="28"/>
    </row>
    <row r="4" spans="1:14" s="34" customFormat="1" ht="15" customHeight="1">
      <c r="A4" s="27" t="s">
        <v>4</v>
      </c>
      <c r="B4" s="27" t="s">
        <v>65</v>
      </c>
      <c r="C4" s="27"/>
      <c r="D4" s="27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</row>
    <row r="5" spans="1:13" ht="15" customHeight="1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66</v>
      </c>
      <c r="L5" s="45"/>
      <c r="M5" s="1"/>
    </row>
    <row r="6" spans="1:14" ht="15" customHeight="1" thickTop="1">
      <c r="A6" s="221" t="s">
        <v>5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3"/>
    </row>
    <row r="7" spans="1:14" ht="15" customHeight="1" thickBot="1">
      <c r="A7" s="224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6"/>
    </row>
    <row r="8" spans="1:14" ht="15" customHeight="1" thickBot="1" thickTop="1">
      <c r="A8" s="211" t="s">
        <v>6</v>
      </c>
      <c r="B8" s="246" t="s">
        <v>7</v>
      </c>
      <c r="C8" s="247"/>
      <c r="D8" s="248"/>
      <c r="E8" s="246" t="s">
        <v>11</v>
      </c>
      <c r="F8" s="248"/>
      <c r="G8" s="227" t="s">
        <v>15</v>
      </c>
      <c r="H8" s="228"/>
      <c r="I8" s="228"/>
      <c r="J8" s="228"/>
      <c r="K8" s="228"/>
      <c r="L8" s="228"/>
      <c r="M8" s="228"/>
      <c r="N8" s="229"/>
    </row>
    <row r="9" spans="1:14" ht="15" customHeight="1" thickTop="1">
      <c r="A9" s="212"/>
      <c r="B9" s="214" t="s">
        <v>8</v>
      </c>
      <c r="C9" s="87"/>
      <c r="D9" s="218" t="s">
        <v>9</v>
      </c>
      <c r="E9" s="214" t="s">
        <v>10</v>
      </c>
      <c r="F9" s="218" t="s">
        <v>9</v>
      </c>
      <c r="G9" s="336" t="s">
        <v>27</v>
      </c>
      <c r="H9" s="337"/>
      <c r="I9" s="216" t="s">
        <v>28</v>
      </c>
      <c r="J9" s="202"/>
      <c r="K9" s="216" t="s">
        <v>13</v>
      </c>
      <c r="L9" s="202"/>
      <c r="M9" s="216" t="s">
        <v>14</v>
      </c>
      <c r="N9" s="202"/>
    </row>
    <row r="10" spans="1:14" ht="15" customHeight="1" thickBot="1">
      <c r="A10" s="213"/>
      <c r="B10" s="318"/>
      <c r="C10" s="119"/>
      <c r="D10" s="210"/>
      <c r="E10" s="215"/>
      <c r="F10" s="235"/>
      <c r="G10" s="18" t="s">
        <v>117</v>
      </c>
      <c r="H10" s="3" t="s">
        <v>9</v>
      </c>
      <c r="I10" s="14" t="s">
        <v>12</v>
      </c>
      <c r="J10" s="15" t="s">
        <v>9</v>
      </c>
      <c r="K10" s="14" t="s">
        <v>10</v>
      </c>
      <c r="L10" s="15" t="s">
        <v>9</v>
      </c>
      <c r="M10" s="14" t="s">
        <v>30</v>
      </c>
      <c r="N10" s="15" t="s">
        <v>9</v>
      </c>
    </row>
    <row r="11" spans="1:14" ht="15" customHeight="1" thickTop="1">
      <c r="A11" s="217" t="s">
        <v>16</v>
      </c>
      <c r="B11" s="147" t="s">
        <v>101</v>
      </c>
      <c r="C11" s="147">
        <f>47+48</f>
        <v>95</v>
      </c>
      <c r="D11" s="147">
        <f>5.91+2.971+0.093</f>
        <v>8.974</v>
      </c>
      <c r="E11" s="88"/>
      <c r="F11" s="6"/>
      <c r="G11" s="9"/>
      <c r="H11" s="159"/>
      <c r="I11" s="367"/>
      <c r="J11" s="367"/>
      <c r="K11" s="147"/>
      <c r="L11" s="147"/>
      <c r="M11" s="147"/>
      <c r="N11" s="147"/>
    </row>
    <row r="12" spans="1:14" ht="15" customHeight="1">
      <c r="A12" s="242"/>
      <c r="B12" s="148" t="s">
        <v>113</v>
      </c>
      <c r="C12" s="148">
        <v>17.25</v>
      </c>
      <c r="D12" s="148">
        <v>45.412</v>
      </c>
      <c r="E12" s="86"/>
      <c r="F12" s="22"/>
      <c r="G12" s="12"/>
      <c r="H12" s="158"/>
      <c r="I12" s="368"/>
      <c r="J12" s="368"/>
      <c r="K12" s="147"/>
      <c r="L12" s="147"/>
      <c r="M12" s="147"/>
      <c r="N12" s="147"/>
    </row>
    <row r="13" spans="1:14" ht="15" customHeight="1">
      <c r="A13" s="236" t="s">
        <v>17</v>
      </c>
      <c r="B13" s="147" t="s">
        <v>101</v>
      </c>
      <c r="C13" s="147">
        <v>1316</v>
      </c>
      <c r="D13" s="147">
        <v>8.974</v>
      </c>
      <c r="E13" s="85"/>
      <c r="F13" s="8"/>
      <c r="G13" s="12"/>
      <c r="H13" s="158"/>
      <c r="I13" s="367"/>
      <c r="J13" s="367"/>
      <c r="K13" s="147"/>
      <c r="L13" s="147"/>
      <c r="M13" s="147"/>
      <c r="N13" s="147"/>
    </row>
    <row r="14" spans="1:14" ht="15" customHeight="1">
      <c r="A14" s="330"/>
      <c r="B14" s="147" t="s">
        <v>102</v>
      </c>
      <c r="C14" s="147">
        <v>14</v>
      </c>
      <c r="D14" s="147">
        <f>3.94+2.971+0.093</f>
        <v>7.004</v>
      </c>
      <c r="E14" s="85"/>
      <c r="F14" s="8"/>
      <c r="G14" s="12"/>
      <c r="H14" s="158"/>
      <c r="I14" s="369"/>
      <c r="J14" s="369"/>
      <c r="K14" s="147"/>
      <c r="L14" s="147"/>
      <c r="M14" s="147"/>
      <c r="N14" s="147"/>
    </row>
    <row r="15" spans="1:14" ht="15" customHeight="1">
      <c r="A15" s="242"/>
      <c r="B15" s="147" t="s">
        <v>115</v>
      </c>
      <c r="C15" s="147">
        <v>17.25</v>
      </c>
      <c r="D15" s="147">
        <v>45.412</v>
      </c>
      <c r="E15" s="76"/>
      <c r="F15" s="16"/>
      <c r="G15" s="11"/>
      <c r="H15" s="160"/>
      <c r="I15" s="368"/>
      <c r="J15" s="368"/>
      <c r="K15" s="125"/>
      <c r="L15" s="5"/>
      <c r="M15" s="4"/>
      <c r="N15" s="5"/>
    </row>
    <row r="16" spans="1:14" ht="15" customHeight="1">
      <c r="A16" s="236" t="s">
        <v>18</v>
      </c>
      <c r="B16" s="147" t="s">
        <v>101</v>
      </c>
      <c r="C16" s="147">
        <v>1170</v>
      </c>
      <c r="D16" s="147">
        <v>8.974</v>
      </c>
      <c r="E16" s="76"/>
      <c r="F16" s="16"/>
      <c r="G16" s="11"/>
      <c r="H16" s="13" t="s">
        <v>109</v>
      </c>
      <c r="I16" s="317"/>
      <c r="J16" s="234"/>
      <c r="K16" s="4"/>
      <c r="L16" s="5"/>
      <c r="M16" s="4"/>
      <c r="N16" s="5"/>
    </row>
    <row r="17" spans="1:14" ht="15" customHeight="1">
      <c r="A17" s="330"/>
      <c r="B17" s="148" t="s">
        <v>102</v>
      </c>
      <c r="C17" s="147">
        <v>0</v>
      </c>
      <c r="D17" s="147">
        <v>0</v>
      </c>
      <c r="E17" s="76"/>
      <c r="F17" s="16"/>
      <c r="G17" s="11"/>
      <c r="H17" s="13"/>
      <c r="I17" s="318"/>
      <c r="J17" s="210"/>
      <c r="K17" s="4"/>
      <c r="L17" s="5"/>
      <c r="M17" s="4"/>
      <c r="N17" s="5"/>
    </row>
    <row r="18" spans="1:14" ht="15" customHeight="1">
      <c r="A18" s="330"/>
      <c r="B18" s="147" t="s">
        <v>115</v>
      </c>
      <c r="C18" s="147">
        <v>34.5</v>
      </c>
      <c r="D18" s="147">
        <v>45.412</v>
      </c>
      <c r="E18" s="76"/>
      <c r="F18" s="16"/>
      <c r="G18" s="11"/>
      <c r="H18" s="13"/>
      <c r="I18" s="329"/>
      <c r="J18" s="244"/>
      <c r="K18" s="4"/>
      <c r="L18" s="5"/>
      <c r="M18" s="4"/>
      <c r="N18" s="5"/>
    </row>
    <row r="19" spans="1:14" ht="15" customHeight="1">
      <c r="A19" s="364" t="s">
        <v>19</v>
      </c>
      <c r="B19" s="147" t="s">
        <v>101</v>
      </c>
      <c r="C19" s="122">
        <f>49+109</f>
        <v>158</v>
      </c>
      <c r="D19" s="147">
        <v>8.974</v>
      </c>
      <c r="E19" s="125"/>
      <c r="F19" s="5"/>
      <c r="G19" s="4"/>
      <c r="H19" s="5"/>
      <c r="I19" s="317">
        <v>2000</v>
      </c>
      <c r="J19" s="234">
        <v>138.7</v>
      </c>
      <c r="K19" s="4"/>
      <c r="L19" s="5"/>
      <c r="M19" s="4"/>
      <c r="N19" s="5"/>
    </row>
    <row r="20" spans="1:14" ht="15" customHeight="1">
      <c r="A20" s="365"/>
      <c r="B20" s="148" t="s">
        <v>102</v>
      </c>
      <c r="C20" s="122">
        <v>0</v>
      </c>
      <c r="D20" s="147">
        <v>0</v>
      </c>
      <c r="E20" s="125"/>
      <c r="F20" s="5"/>
      <c r="G20" s="4"/>
      <c r="H20" s="5"/>
      <c r="I20" s="318"/>
      <c r="J20" s="210"/>
      <c r="K20" s="4"/>
      <c r="L20" s="5"/>
      <c r="M20" s="4"/>
      <c r="N20" s="5"/>
    </row>
    <row r="21" spans="1:14" ht="15" customHeight="1">
      <c r="A21" s="366"/>
      <c r="B21" s="147" t="s">
        <v>115</v>
      </c>
      <c r="C21" s="122">
        <v>34.5</v>
      </c>
      <c r="D21" s="147">
        <v>45.412</v>
      </c>
      <c r="E21" s="125"/>
      <c r="F21" s="5"/>
      <c r="G21" s="4"/>
      <c r="H21" s="5"/>
      <c r="I21" s="329"/>
      <c r="J21" s="244"/>
      <c r="K21" s="4"/>
      <c r="L21" s="5"/>
      <c r="M21" s="4"/>
      <c r="N21" s="5"/>
    </row>
    <row r="22" spans="1:14" ht="15" customHeight="1">
      <c r="A22" s="364" t="s">
        <v>20</v>
      </c>
      <c r="B22" s="147" t="s">
        <v>101</v>
      </c>
      <c r="C22" s="122">
        <v>40</v>
      </c>
      <c r="D22" s="147">
        <v>8.974</v>
      </c>
      <c r="E22" s="125"/>
      <c r="F22" s="5"/>
      <c r="G22" s="4"/>
      <c r="H22" s="5"/>
      <c r="I22" s="317"/>
      <c r="J22" s="234"/>
      <c r="K22" s="4"/>
      <c r="L22" s="5"/>
      <c r="M22" s="4"/>
      <c r="N22" s="5"/>
    </row>
    <row r="23" spans="1:14" ht="15" customHeight="1">
      <c r="A23" s="365"/>
      <c r="B23" s="148" t="s">
        <v>102</v>
      </c>
      <c r="C23" s="122">
        <v>0</v>
      </c>
      <c r="D23" s="147">
        <v>0</v>
      </c>
      <c r="E23" s="125"/>
      <c r="F23" s="5"/>
      <c r="G23" s="4"/>
      <c r="H23" s="5"/>
      <c r="I23" s="318"/>
      <c r="J23" s="210"/>
      <c r="K23" s="4"/>
      <c r="L23" s="5"/>
      <c r="M23" s="4"/>
      <c r="N23" s="5"/>
    </row>
    <row r="24" spans="1:14" ht="15" customHeight="1">
      <c r="A24" s="366"/>
      <c r="B24" s="147" t="s">
        <v>115</v>
      </c>
      <c r="C24" s="122">
        <v>34.5</v>
      </c>
      <c r="D24" s="147">
        <v>45.412</v>
      </c>
      <c r="E24" s="125"/>
      <c r="F24" s="5"/>
      <c r="G24" s="4"/>
      <c r="H24" s="5"/>
      <c r="I24" s="329"/>
      <c r="J24" s="244"/>
      <c r="K24" s="4"/>
      <c r="L24" s="5"/>
      <c r="M24" s="4"/>
      <c r="N24" s="5"/>
    </row>
    <row r="25" spans="1:14" ht="15" customHeight="1">
      <c r="A25" s="364" t="s">
        <v>21</v>
      </c>
      <c r="B25" s="147" t="s">
        <v>101</v>
      </c>
      <c r="C25" s="122">
        <v>32</v>
      </c>
      <c r="D25" s="147">
        <v>8.974</v>
      </c>
      <c r="E25" s="125"/>
      <c r="F25" s="5"/>
      <c r="G25" s="4"/>
      <c r="H25" s="5"/>
      <c r="I25" s="317"/>
      <c r="J25" s="234"/>
      <c r="K25" s="4"/>
      <c r="L25" s="5"/>
      <c r="M25" s="4"/>
      <c r="N25" s="5"/>
    </row>
    <row r="26" spans="1:14" ht="15" customHeight="1">
      <c r="A26" s="365"/>
      <c r="B26" s="148" t="s">
        <v>102</v>
      </c>
      <c r="C26" s="122">
        <v>0</v>
      </c>
      <c r="D26" s="147">
        <v>0</v>
      </c>
      <c r="E26" s="125"/>
      <c r="F26" s="5"/>
      <c r="G26" s="4"/>
      <c r="H26" s="5"/>
      <c r="I26" s="318"/>
      <c r="J26" s="210"/>
      <c r="K26" s="4"/>
      <c r="L26" s="5"/>
      <c r="M26" s="4"/>
      <c r="N26" s="5"/>
    </row>
    <row r="27" spans="1:14" ht="15" customHeight="1">
      <c r="A27" s="366"/>
      <c r="B27" s="147" t="s">
        <v>115</v>
      </c>
      <c r="C27" s="122">
        <v>34.5</v>
      </c>
      <c r="D27" s="147">
        <v>45.412</v>
      </c>
      <c r="E27" s="125"/>
      <c r="F27" s="5"/>
      <c r="G27" s="4"/>
      <c r="H27" s="5"/>
      <c r="I27" s="329"/>
      <c r="J27" s="244"/>
      <c r="K27" s="4"/>
      <c r="L27" s="5"/>
      <c r="M27" s="4"/>
      <c r="N27" s="5"/>
    </row>
    <row r="28" spans="1:14" ht="15" customHeight="1">
      <c r="A28" s="364" t="s">
        <v>70</v>
      </c>
      <c r="B28" s="147" t="s">
        <v>101</v>
      </c>
      <c r="C28" s="122">
        <v>11</v>
      </c>
      <c r="D28" s="147">
        <v>8.974</v>
      </c>
      <c r="E28" s="125"/>
      <c r="F28" s="5"/>
      <c r="G28" s="4"/>
      <c r="H28" s="5"/>
      <c r="I28" s="317"/>
      <c r="J28" s="234"/>
      <c r="K28" s="4"/>
      <c r="L28" s="5"/>
      <c r="M28" s="4"/>
      <c r="N28" s="5"/>
    </row>
    <row r="29" spans="1:14" ht="15" customHeight="1">
      <c r="A29" s="365"/>
      <c r="B29" s="148" t="s">
        <v>102</v>
      </c>
      <c r="C29" s="122">
        <v>0</v>
      </c>
      <c r="D29" s="147">
        <v>0</v>
      </c>
      <c r="E29" s="125"/>
      <c r="F29" s="5"/>
      <c r="G29" s="4"/>
      <c r="H29" s="5"/>
      <c r="I29" s="318"/>
      <c r="J29" s="210"/>
      <c r="K29" s="4"/>
      <c r="L29" s="5"/>
      <c r="M29" s="4"/>
      <c r="N29" s="5"/>
    </row>
    <row r="30" spans="1:14" ht="15" customHeight="1">
      <c r="A30" s="366"/>
      <c r="B30" s="147" t="s">
        <v>115</v>
      </c>
      <c r="C30" s="122">
        <v>34.5</v>
      </c>
      <c r="D30" s="147">
        <v>45.412</v>
      </c>
      <c r="E30" s="125"/>
      <c r="F30" s="5"/>
      <c r="G30" s="4"/>
      <c r="H30" s="5"/>
      <c r="I30" s="329"/>
      <c r="J30" s="244"/>
      <c r="K30" s="4"/>
      <c r="L30" s="5"/>
      <c r="M30" s="4"/>
      <c r="N30" s="5"/>
    </row>
    <row r="31" spans="1:14" ht="15" customHeight="1">
      <c r="A31" s="364" t="s">
        <v>22</v>
      </c>
      <c r="B31" s="147" t="s">
        <v>101</v>
      </c>
      <c r="C31" s="179">
        <v>0</v>
      </c>
      <c r="D31" s="147">
        <v>8.974</v>
      </c>
      <c r="E31" s="125"/>
      <c r="F31" s="5"/>
      <c r="G31" s="4"/>
      <c r="H31" s="5"/>
      <c r="I31" s="317"/>
      <c r="J31" s="234"/>
      <c r="K31" s="4"/>
      <c r="L31" s="5"/>
      <c r="M31" s="4"/>
      <c r="N31" s="5"/>
    </row>
    <row r="32" spans="1:14" ht="15" customHeight="1">
      <c r="A32" s="365"/>
      <c r="B32" s="148" t="s">
        <v>102</v>
      </c>
      <c r="C32" s="122">
        <v>29</v>
      </c>
      <c r="D32" s="147">
        <v>0</v>
      </c>
      <c r="E32" s="125"/>
      <c r="F32" s="5"/>
      <c r="G32" s="4"/>
      <c r="H32" s="5"/>
      <c r="I32" s="318"/>
      <c r="J32" s="210"/>
      <c r="K32" s="4"/>
      <c r="L32" s="5"/>
      <c r="M32" s="4"/>
      <c r="N32" s="5"/>
    </row>
    <row r="33" spans="1:14" ht="15" customHeight="1">
      <c r="A33" s="366"/>
      <c r="B33" s="147" t="s">
        <v>115</v>
      </c>
      <c r="C33" s="122">
        <v>34.5</v>
      </c>
      <c r="D33" s="147">
        <v>45.412</v>
      </c>
      <c r="E33" s="125"/>
      <c r="F33" s="5"/>
      <c r="G33" s="4"/>
      <c r="H33" s="5"/>
      <c r="I33" s="329"/>
      <c r="J33" s="244"/>
      <c r="K33" s="4"/>
      <c r="L33" s="5"/>
      <c r="M33" s="4"/>
      <c r="N33" s="5"/>
    </row>
    <row r="34" spans="1:14" ht="15" customHeight="1">
      <c r="A34" s="236" t="s">
        <v>23</v>
      </c>
      <c r="B34" s="147" t="s">
        <v>101</v>
      </c>
      <c r="C34" s="147">
        <v>147</v>
      </c>
      <c r="D34" s="147">
        <v>8.974</v>
      </c>
      <c r="E34" s="125"/>
      <c r="F34" s="5"/>
      <c r="G34" s="4"/>
      <c r="H34" s="5"/>
      <c r="I34" s="317"/>
      <c r="J34" s="234"/>
      <c r="K34" s="4"/>
      <c r="L34" s="5"/>
      <c r="M34" s="4"/>
      <c r="N34" s="5"/>
    </row>
    <row r="35" spans="1:14" ht="15" customHeight="1">
      <c r="A35" s="330"/>
      <c r="B35" s="148" t="s">
        <v>102</v>
      </c>
      <c r="C35" s="147">
        <v>2</v>
      </c>
      <c r="D35" s="147">
        <v>0</v>
      </c>
      <c r="E35" s="125"/>
      <c r="F35" s="5"/>
      <c r="G35" s="4"/>
      <c r="H35" s="5"/>
      <c r="I35" s="318"/>
      <c r="J35" s="210"/>
      <c r="K35" s="4"/>
      <c r="L35" s="5"/>
      <c r="M35" s="4"/>
      <c r="N35" s="5"/>
    </row>
    <row r="36" spans="1:14" ht="15" customHeight="1">
      <c r="A36" s="242"/>
      <c r="B36" s="147" t="s">
        <v>115</v>
      </c>
      <c r="C36" s="147">
        <v>34.5</v>
      </c>
      <c r="D36" s="147">
        <v>45.412</v>
      </c>
      <c r="E36" s="125"/>
      <c r="F36" s="5"/>
      <c r="G36" s="4"/>
      <c r="H36" s="5"/>
      <c r="I36" s="329"/>
      <c r="J36" s="244"/>
      <c r="K36" s="4"/>
      <c r="L36" s="5"/>
      <c r="M36" s="4"/>
      <c r="N36" s="5"/>
    </row>
    <row r="37" spans="1:14" ht="15" customHeight="1">
      <c r="A37" s="236" t="s">
        <v>24</v>
      </c>
      <c r="B37" s="147" t="s">
        <v>101</v>
      </c>
      <c r="C37" s="161">
        <f>1630+161</f>
        <v>1791</v>
      </c>
      <c r="D37" s="147">
        <v>8.974</v>
      </c>
      <c r="E37" s="125"/>
      <c r="F37" s="5"/>
      <c r="G37" s="4"/>
      <c r="H37" s="5"/>
      <c r="I37" s="317">
        <v>1501</v>
      </c>
      <c r="J37" s="234">
        <f>128.16</f>
        <v>128.16</v>
      </c>
      <c r="K37" s="4"/>
      <c r="L37" s="5"/>
      <c r="M37" s="4"/>
      <c r="N37" s="5"/>
    </row>
    <row r="38" spans="1:14" ht="15" customHeight="1">
      <c r="A38" s="330"/>
      <c r="B38" s="148" t="s">
        <v>102</v>
      </c>
      <c r="C38" s="161">
        <v>17</v>
      </c>
      <c r="D38" s="147">
        <v>0</v>
      </c>
      <c r="E38" s="125"/>
      <c r="F38" s="5"/>
      <c r="G38" s="4"/>
      <c r="H38" s="5"/>
      <c r="I38" s="318"/>
      <c r="J38" s="210"/>
      <c r="K38" s="4"/>
      <c r="L38" s="5"/>
      <c r="M38" s="4"/>
      <c r="N38" s="5"/>
    </row>
    <row r="39" spans="1:14" ht="15" customHeight="1">
      <c r="A39" s="242"/>
      <c r="B39" s="147" t="s">
        <v>115</v>
      </c>
      <c r="C39" s="147">
        <v>34.5</v>
      </c>
      <c r="D39" s="147">
        <v>45.412</v>
      </c>
      <c r="E39" s="125"/>
      <c r="F39" s="5"/>
      <c r="G39" s="4"/>
      <c r="H39" s="5"/>
      <c r="I39" s="329"/>
      <c r="J39" s="244"/>
      <c r="K39" s="4"/>
      <c r="L39" s="5"/>
      <c r="M39" s="4"/>
      <c r="N39" s="5"/>
    </row>
    <row r="40" spans="1:14" ht="15" customHeight="1">
      <c r="A40" s="236" t="s">
        <v>25</v>
      </c>
      <c r="B40" s="147" t="s">
        <v>101</v>
      </c>
      <c r="C40" s="147"/>
      <c r="D40" s="147"/>
      <c r="E40" s="125"/>
      <c r="F40" s="5"/>
      <c r="G40" s="4"/>
      <c r="H40" s="5"/>
      <c r="I40" s="317"/>
      <c r="J40" s="234"/>
      <c r="K40" s="4"/>
      <c r="L40" s="5"/>
      <c r="M40" s="4"/>
      <c r="N40" s="5"/>
    </row>
    <row r="41" spans="1:14" ht="15" customHeight="1">
      <c r="A41" s="330"/>
      <c r="B41" s="148" t="s">
        <v>102</v>
      </c>
      <c r="C41" s="147"/>
      <c r="D41" s="147"/>
      <c r="E41" s="125"/>
      <c r="F41" s="5"/>
      <c r="G41" s="4"/>
      <c r="H41" s="5"/>
      <c r="I41" s="318"/>
      <c r="J41" s="210"/>
      <c r="K41" s="4"/>
      <c r="L41" s="5"/>
      <c r="M41" s="4"/>
      <c r="N41" s="5"/>
    </row>
    <row r="42" spans="1:14" ht="15" customHeight="1">
      <c r="A42" s="242"/>
      <c r="B42" s="147" t="s">
        <v>115</v>
      </c>
      <c r="C42" s="147"/>
      <c r="D42" s="147"/>
      <c r="E42" s="125"/>
      <c r="F42" s="5"/>
      <c r="G42" s="4"/>
      <c r="H42" s="5"/>
      <c r="I42" s="329"/>
      <c r="J42" s="244"/>
      <c r="K42" s="4"/>
      <c r="L42" s="5"/>
      <c r="M42" s="4"/>
      <c r="N42" s="5"/>
    </row>
    <row r="43" spans="1:14" ht="15" customHeight="1">
      <c r="A43" s="236" t="s">
        <v>26</v>
      </c>
      <c r="B43" s="147" t="s">
        <v>101</v>
      </c>
      <c r="C43" s="147"/>
      <c r="D43" s="147"/>
      <c r="E43" s="76"/>
      <c r="F43" s="15"/>
      <c r="G43" s="14"/>
      <c r="H43" s="15"/>
      <c r="I43" s="317"/>
      <c r="J43" s="234"/>
      <c r="K43" s="14"/>
      <c r="L43" s="15"/>
      <c r="M43" s="14"/>
      <c r="N43" s="15"/>
    </row>
    <row r="44" spans="1:14" ht="15" customHeight="1">
      <c r="A44" s="330"/>
      <c r="B44" s="148" t="s">
        <v>102</v>
      </c>
      <c r="C44" s="147"/>
      <c r="D44" s="147"/>
      <c r="E44" s="76"/>
      <c r="F44" s="15"/>
      <c r="G44" s="14"/>
      <c r="H44" s="15"/>
      <c r="I44" s="318"/>
      <c r="J44" s="210"/>
      <c r="K44" s="14"/>
      <c r="L44" s="15"/>
      <c r="M44" s="14"/>
      <c r="N44" s="15"/>
    </row>
    <row r="45" spans="1:14" ht="15" customHeight="1" thickBot="1">
      <c r="A45" s="237"/>
      <c r="B45" s="147" t="s">
        <v>115</v>
      </c>
      <c r="C45" s="147"/>
      <c r="D45" s="147"/>
      <c r="E45" s="75"/>
      <c r="F45" s="3"/>
      <c r="G45" s="2"/>
      <c r="H45" s="3"/>
      <c r="I45" s="215"/>
      <c r="J45" s="235"/>
      <c r="K45" s="2"/>
      <c r="L45" s="3"/>
      <c r="M45" s="2"/>
      <c r="N45" s="3"/>
    </row>
    <row r="46" spans="1:14" ht="13.5" thickTop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</sheetData>
  <mergeCells count="49">
    <mergeCell ref="I37:I39"/>
    <mergeCell ref="I40:I42"/>
    <mergeCell ref="I43:I45"/>
    <mergeCell ref="J31:J33"/>
    <mergeCell ref="J34:J36"/>
    <mergeCell ref="J37:J39"/>
    <mergeCell ref="J40:J42"/>
    <mergeCell ref="J43:J45"/>
    <mergeCell ref="I28:I30"/>
    <mergeCell ref="J28:J30"/>
    <mergeCell ref="I31:I33"/>
    <mergeCell ref="I34:I36"/>
    <mergeCell ref="I22:I24"/>
    <mergeCell ref="J22:J24"/>
    <mergeCell ref="I25:I27"/>
    <mergeCell ref="J25:J27"/>
    <mergeCell ref="I19:I21"/>
    <mergeCell ref="J19:J21"/>
    <mergeCell ref="I11:I12"/>
    <mergeCell ref="J11:J12"/>
    <mergeCell ref="I13:I15"/>
    <mergeCell ref="J13:J15"/>
    <mergeCell ref="I16:I18"/>
    <mergeCell ref="J16:J18"/>
    <mergeCell ref="A11:A12"/>
    <mergeCell ref="I9:J9"/>
    <mergeCell ref="K9:L9"/>
    <mergeCell ref="F9:F10"/>
    <mergeCell ref="G9:H9"/>
    <mergeCell ref="A34:A36"/>
    <mergeCell ref="A37:A39"/>
    <mergeCell ref="A40:A42"/>
    <mergeCell ref="A43:A45"/>
    <mergeCell ref="M9:N9"/>
    <mergeCell ref="A6:N7"/>
    <mergeCell ref="A8:A10"/>
    <mergeCell ref="B8:D8"/>
    <mergeCell ref="E8:F8"/>
    <mergeCell ref="G8:N8"/>
    <mergeCell ref="B9:B10"/>
    <mergeCell ref="D9:D10"/>
    <mergeCell ref="E9:E10"/>
    <mergeCell ref="A25:A27"/>
    <mergeCell ref="A28:A30"/>
    <mergeCell ref="A31:A33"/>
    <mergeCell ref="A13:A15"/>
    <mergeCell ref="A16:A18"/>
    <mergeCell ref="A19:A21"/>
    <mergeCell ref="A22:A24"/>
  </mergeCells>
  <printOptions/>
  <pageMargins left="0.23" right="0.2" top="0.38" bottom="0.34" header="0.5" footer="0.2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O20" sqref="O20"/>
    </sheetView>
  </sheetViews>
  <sheetFormatPr defaultColWidth="9.140625" defaultRowHeight="12.75"/>
  <cols>
    <col min="1" max="1" width="14.421875" style="0" bestFit="1" customWidth="1"/>
    <col min="2" max="2" width="5.140625" style="0" customWidth="1"/>
    <col min="3" max="3" width="25.00390625" style="0" customWidth="1"/>
  </cols>
  <sheetData>
    <row r="1" spans="1:3" ht="12.75">
      <c r="A1" t="s">
        <v>89</v>
      </c>
      <c r="C1" t="s">
        <v>72</v>
      </c>
    </row>
    <row r="2" spans="1:3" ht="12.75">
      <c r="A2" t="s">
        <v>73</v>
      </c>
      <c r="C2" t="s">
        <v>74</v>
      </c>
    </row>
    <row r="3" spans="1:3" ht="12.75">
      <c r="A3" t="s">
        <v>75</v>
      </c>
      <c r="C3" t="s">
        <v>76</v>
      </c>
    </row>
    <row r="4" spans="1:3" ht="12.75">
      <c r="A4" t="s">
        <v>77</v>
      </c>
      <c r="C4" t="s">
        <v>78</v>
      </c>
    </row>
    <row r="5" spans="1:3" ht="12.75">
      <c r="A5" t="s">
        <v>79</v>
      </c>
      <c r="C5" t="s">
        <v>80</v>
      </c>
    </row>
    <row r="6" spans="1:3" ht="12.75">
      <c r="A6" t="s">
        <v>81</v>
      </c>
      <c r="C6" t="s">
        <v>82</v>
      </c>
    </row>
    <row r="7" spans="1:3" ht="12.75">
      <c r="A7" t="s">
        <v>83</v>
      </c>
      <c r="C7" t="s">
        <v>84</v>
      </c>
    </row>
    <row r="8" spans="1:3" ht="12.75">
      <c r="A8" t="s">
        <v>85</v>
      </c>
      <c r="C8" t="s">
        <v>90</v>
      </c>
    </row>
    <row r="9" spans="1:3" ht="12.75">
      <c r="A9" t="s">
        <v>71</v>
      </c>
      <c r="C9" t="s">
        <v>86</v>
      </c>
    </row>
    <row r="10" spans="1:3" ht="12.75">
      <c r="A10" t="s">
        <v>87</v>
      </c>
      <c r="C10" t="s">
        <v>88</v>
      </c>
    </row>
    <row r="11" spans="1:3" ht="12.75">
      <c r="A11" t="s">
        <v>91</v>
      </c>
      <c r="C11" t="s">
        <v>92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6">
      <selection activeCell="C41" sqref="C41"/>
    </sheetView>
  </sheetViews>
  <sheetFormatPr defaultColWidth="9.140625" defaultRowHeight="24.75" customHeight="1"/>
  <cols>
    <col min="1" max="1" width="16.140625" style="1" customWidth="1"/>
    <col min="2" max="2" width="6.57421875" style="1" customWidth="1"/>
    <col min="3" max="3" width="10.00390625" style="1" customWidth="1"/>
    <col min="4" max="4" width="6.140625" style="1" customWidth="1"/>
    <col min="5" max="5" width="12.140625" style="1" customWidth="1"/>
    <col min="6" max="6" width="6.140625" style="1" customWidth="1"/>
    <col min="7" max="7" width="10.57421875" style="1" customWidth="1"/>
    <col min="8" max="8" width="14.57421875" style="1" customWidth="1"/>
    <col min="9" max="9" width="11.140625" style="1" customWidth="1"/>
    <col min="10" max="10" width="5.7109375" style="1" customWidth="1"/>
    <col min="11" max="11" width="10.7109375" style="1" customWidth="1"/>
    <col min="12" max="12" width="6.421875" style="1" customWidth="1"/>
    <col min="13" max="13" width="10.00390625" style="1" customWidth="1"/>
    <col min="14" max="14" width="6.28125" style="1" customWidth="1"/>
    <col min="15" max="16384" width="9.140625" style="1" customWidth="1"/>
  </cols>
  <sheetData>
    <row r="1" spans="1:15" ht="15.75" customHeight="1">
      <c r="A1" s="39" t="s">
        <v>41</v>
      </c>
      <c r="B1" s="40" t="s">
        <v>104</v>
      </c>
      <c r="C1" s="40"/>
      <c r="D1" s="41"/>
      <c r="E1" s="41"/>
      <c r="F1" s="41">
        <v>51131</v>
      </c>
      <c r="G1" s="41"/>
      <c r="H1" s="39" t="s">
        <v>29</v>
      </c>
      <c r="I1" s="39"/>
      <c r="J1" s="39"/>
      <c r="K1" s="41">
        <v>1104</v>
      </c>
      <c r="M1" s="41"/>
      <c r="N1" s="41"/>
      <c r="O1" s="42"/>
    </row>
    <row r="2" spans="1:15" ht="13.5" customHeight="1">
      <c r="A2" s="40" t="s">
        <v>1</v>
      </c>
      <c r="B2" s="40" t="s">
        <v>106</v>
      </c>
      <c r="C2" s="40"/>
      <c r="D2" s="41"/>
      <c r="E2" s="41"/>
      <c r="F2" s="41">
        <v>51130</v>
      </c>
      <c r="G2" s="41"/>
      <c r="H2" s="40" t="s">
        <v>2</v>
      </c>
      <c r="I2" s="40"/>
      <c r="J2" s="40"/>
      <c r="K2" s="41">
        <v>7</v>
      </c>
      <c r="M2" s="41"/>
      <c r="N2" s="41"/>
      <c r="O2" s="42"/>
    </row>
    <row r="3" spans="1:15" ht="12.75" customHeight="1">
      <c r="A3" s="40" t="s">
        <v>0</v>
      </c>
      <c r="B3" s="40" t="s">
        <v>38</v>
      </c>
      <c r="C3" s="40"/>
      <c r="D3" s="41"/>
      <c r="E3" s="41"/>
      <c r="F3" s="41"/>
      <c r="G3" s="41"/>
      <c r="H3" s="40" t="s">
        <v>3</v>
      </c>
      <c r="I3" s="40"/>
      <c r="J3" s="40"/>
      <c r="K3" s="41">
        <v>2</v>
      </c>
      <c r="M3" s="41"/>
      <c r="N3" s="41"/>
      <c r="O3" s="42"/>
    </row>
    <row r="4" spans="1:15" ht="12.75" customHeight="1">
      <c r="A4" s="40" t="s">
        <v>4</v>
      </c>
      <c r="B4" s="40">
        <v>195</v>
      </c>
      <c r="C4" s="40"/>
      <c r="D4" s="41"/>
      <c r="E4" s="41"/>
      <c r="F4" s="41"/>
      <c r="G4" s="41"/>
      <c r="H4" s="40" t="s">
        <v>31</v>
      </c>
      <c r="I4" s="40"/>
      <c r="J4" s="40"/>
      <c r="K4" s="40" t="s">
        <v>63</v>
      </c>
      <c r="M4" s="41"/>
      <c r="N4" s="41"/>
      <c r="O4" s="41"/>
    </row>
    <row r="5" spans="1:15" ht="15.75" customHeight="1" thickBo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 t="s">
        <v>66</v>
      </c>
      <c r="M5" s="42"/>
      <c r="N5" s="42"/>
      <c r="O5" s="42"/>
    </row>
    <row r="6" spans="1:15" ht="9.75" customHeight="1" thickTop="1">
      <c r="A6" s="254" t="s">
        <v>5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6"/>
      <c r="O6" s="42"/>
    </row>
    <row r="7" spans="1:15" ht="9.75" customHeight="1" thickBot="1">
      <c r="A7" s="257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9"/>
      <c r="O7" s="42"/>
    </row>
    <row r="8" spans="1:15" ht="15" customHeight="1" thickBot="1" thickTop="1">
      <c r="A8" s="260" t="s">
        <v>6</v>
      </c>
      <c r="B8" s="263" t="s">
        <v>7</v>
      </c>
      <c r="C8" s="264"/>
      <c r="D8" s="265"/>
      <c r="E8" s="263" t="s">
        <v>11</v>
      </c>
      <c r="F8" s="265"/>
      <c r="G8" s="208" t="s">
        <v>15</v>
      </c>
      <c r="H8" s="266"/>
      <c r="I8" s="266"/>
      <c r="J8" s="266"/>
      <c r="K8" s="266"/>
      <c r="L8" s="266"/>
      <c r="M8" s="266"/>
      <c r="N8" s="190"/>
      <c r="O8" s="42"/>
    </row>
    <row r="9" spans="1:15" ht="15" customHeight="1" thickTop="1">
      <c r="A9" s="261"/>
      <c r="B9" s="269" t="s">
        <v>8</v>
      </c>
      <c r="C9" s="183"/>
      <c r="D9" s="189" t="s">
        <v>9</v>
      </c>
      <c r="E9" s="267" t="s">
        <v>67</v>
      </c>
      <c r="F9" s="189" t="s">
        <v>9</v>
      </c>
      <c r="G9" s="184" t="s">
        <v>27</v>
      </c>
      <c r="H9" s="185"/>
      <c r="I9" s="184" t="s">
        <v>28</v>
      </c>
      <c r="J9" s="185"/>
      <c r="K9" s="184" t="s">
        <v>13</v>
      </c>
      <c r="L9" s="185"/>
      <c r="M9" s="184" t="s">
        <v>14</v>
      </c>
      <c r="N9" s="185"/>
      <c r="O9" s="42"/>
    </row>
    <row r="10" spans="1:15" ht="15" customHeight="1" thickBot="1">
      <c r="A10" s="262"/>
      <c r="B10" s="198"/>
      <c r="C10" s="201"/>
      <c r="D10" s="200"/>
      <c r="E10" s="268"/>
      <c r="F10" s="194"/>
      <c r="G10" s="18" t="s">
        <v>117</v>
      </c>
      <c r="H10" s="46" t="s">
        <v>9</v>
      </c>
      <c r="I10" s="47" t="s">
        <v>12</v>
      </c>
      <c r="J10" s="46" t="s">
        <v>9</v>
      </c>
      <c r="K10" s="47" t="s">
        <v>97</v>
      </c>
      <c r="L10" s="46" t="s">
        <v>9</v>
      </c>
      <c r="M10" s="47" t="s">
        <v>98</v>
      </c>
      <c r="N10" s="46" t="s">
        <v>9</v>
      </c>
      <c r="O10" s="42"/>
    </row>
    <row r="11" spans="1:15" ht="12.75" customHeight="1" thickTop="1">
      <c r="A11" s="269" t="s">
        <v>16</v>
      </c>
      <c r="B11" s="109" t="s">
        <v>95</v>
      </c>
      <c r="C11" s="103">
        <v>3620</v>
      </c>
      <c r="D11" s="104">
        <f>5.91+2.352+0.093</f>
        <v>8.355</v>
      </c>
      <c r="E11" s="183">
        <v>118</v>
      </c>
      <c r="F11" s="189">
        <v>22.89</v>
      </c>
      <c r="G11" s="252">
        <f>151.23*84</f>
        <v>12703.32</v>
      </c>
      <c r="H11" s="253">
        <v>12.33</v>
      </c>
      <c r="I11" s="50"/>
      <c r="J11" s="51"/>
      <c r="K11" s="50"/>
      <c r="L11" s="51"/>
      <c r="M11" s="50"/>
      <c r="N11" s="51"/>
      <c r="O11" s="42"/>
    </row>
    <row r="12" spans="1:15" ht="12.75" customHeight="1">
      <c r="A12" s="198"/>
      <c r="B12" s="107" t="s">
        <v>96</v>
      </c>
      <c r="C12" s="100">
        <v>1040</v>
      </c>
      <c r="D12" s="108">
        <f>3.94+0.784+0.093</f>
        <v>4.817</v>
      </c>
      <c r="E12" s="201"/>
      <c r="F12" s="200"/>
      <c r="G12" s="199"/>
      <c r="H12" s="187"/>
      <c r="I12" s="50"/>
      <c r="J12" s="51"/>
      <c r="K12" s="50"/>
      <c r="L12" s="51"/>
      <c r="M12" s="50"/>
      <c r="N12" s="51"/>
      <c r="O12" s="42"/>
    </row>
    <row r="13" spans="1:15" ht="12" customHeight="1" thickBot="1">
      <c r="A13" s="207"/>
      <c r="B13" s="105" t="s">
        <v>108</v>
      </c>
      <c r="C13" s="99">
        <v>33</v>
      </c>
      <c r="D13" s="106">
        <v>145.317</v>
      </c>
      <c r="E13" s="209"/>
      <c r="F13" s="191"/>
      <c r="G13" s="193"/>
      <c r="H13" s="188"/>
      <c r="I13" s="48"/>
      <c r="J13" s="49"/>
      <c r="K13" s="48"/>
      <c r="L13" s="49"/>
      <c r="M13" s="48"/>
      <c r="N13" s="49"/>
      <c r="O13" s="42"/>
    </row>
    <row r="14" spans="1:15" ht="15" customHeight="1">
      <c r="A14" s="206" t="s">
        <v>17</v>
      </c>
      <c r="B14" s="109" t="s">
        <v>95</v>
      </c>
      <c r="C14" s="100">
        <v>3180</v>
      </c>
      <c r="D14" s="104">
        <f>5.91+2.352+0.093</f>
        <v>8.355</v>
      </c>
      <c r="E14" s="208">
        <f>54+2</f>
        <v>56</v>
      </c>
      <c r="F14" s="190">
        <f>17.73+5.16</f>
        <v>22.89</v>
      </c>
      <c r="G14" s="192">
        <f>151.23*84</f>
        <v>12703.32</v>
      </c>
      <c r="H14" s="186">
        <v>12.33</v>
      </c>
      <c r="I14" s="50"/>
      <c r="J14" s="51"/>
      <c r="K14" s="50"/>
      <c r="L14" s="51"/>
      <c r="M14" s="50"/>
      <c r="N14" s="51"/>
      <c r="O14" s="42"/>
    </row>
    <row r="15" spans="1:15" ht="15" customHeight="1">
      <c r="A15" s="198"/>
      <c r="B15" s="107" t="s">
        <v>96</v>
      </c>
      <c r="C15" s="100">
        <v>880</v>
      </c>
      <c r="D15" s="108">
        <f>3.94+0.784+0.093</f>
        <v>4.817</v>
      </c>
      <c r="E15" s="201"/>
      <c r="F15" s="200"/>
      <c r="G15" s="199"/>
      <c r="H15" s="187"/>
      <c r="I15" s="50"/>
      <c r="J15" s="51"/>
      <c r="K15" s="50"/>
      <c r="L15" s="51"/>
      <c r="M15" s="50"/>
      <c r="N15" s="51"/>
      <c r="O15" s="42"/>
    </row>
    <row r="16" spans="1:15" ht="15" customHeight="1" thickBot="1">
      <c r="A16" s="207"/>
      <c r="B16" s="105" t="s">
        <v>108</v>
      </c>
      <c r="C16" s="100">
        <v>33</v>
      </c>
      <c r="D16" s="106">
        <v>145.317</v>
      </c>
      <c r="E16" s="201"/>
      <c r="F16" s="200"/>
      <c r="G16" s="199"/>
      <c r="H16" s="187"/>
      <c r="I16" s="50"/>
      <c r="J16" s="51"/>
      <c r="K16" s="50"/>
      <c r="L16" s="51"/>
      <c r="M16" s="50"/>
      <c r="N16" s="51"/>
      <c r="O16" s="42"/>
    </row>
    <row r="17" spans="1:15" ht="15" customHeight="1">
      <c r="A17" s="206" t="s">
        <v>18</v>
      </c>
      <c r="B17" s="109" t="s">
        <v>95</v>
      </c>
      <c r="C17" s="101">
        <v>3540</v>
      </c>
      <c r="D17" s="104">
        <f>5.91+2.352+0.093</f>
        <v>8.355</v>
      </c>
      <c r="E17" s="208">
        <v>50</v>
      </c>
      <c r="F17" s="190">
        <v>22.89</v>
      </c>
      <c r="G17" s="192">
        <f>151.23*84</f>
        <v>12703.32</v>
      </c>
      <c r="H17" s="186">
        <v>12.33</v>
      </c>
      <c r="I17" s="72"/>
      <c r="J17" s="44"/>
      <c r="K17" s="72"/>
      <c r="L17" s="44"/>
      <c r="M17" s="72"/>
      <c r="N17" s="44"/>
      <c r="O17" s="42"/>
    </row>
    <row r="18" spans="1:15" ht="15" customHeight="1">
      <c r="A18" s="198"/>
      <c r="B18" s="107" t="s">
        <v>96</v>
      </c>
      <c r="C18" s="100">
        <v>1040</v>
      </c>
      <c r="D18" s="108">
        <f>3.94+0.784+0.093</f>
        <v>4.817</v>
      </c>
      <c r="E18" s="201"/>
      <c r="F18" s="200"/>
      <c r="G18" s="199"/>
      <c r="H18" s="187"/>
      <c r="I18" s="50"/>
      <c r="J18" s="51"/>
      <c r="K18" s="50"/>
      <c r="L18" s="51"/>
      <c r="M18" s="50"/>
      <c r="N18" s="51"/>
      <c r="O18" s="42"/>
    </row>
    <row r="19" spans="1:15" ht="15" customHeight="1" thickBot="1">
      <c r="A19" s="207"/>
      <c r="B19" s="105" t="s">
        <v>108</v>
      </c>
      <c r="C19" s="99">
        <v>33</v>
      </c>
      <c r="D19" s="106">
        <v>145.317</v>
      </c>
      <c r="E19" s="209"/>
      <c r="F19" s="191"/>
      <c r="G19" s="193"/>
      <c r="H19" s="188"/>
      <c r="I19" s="48"/>
      <c r="J19" s="49"/>
      <c r="K19" s="48"/>
      <c r="L19" s="49"/>
      <c r="M19" s="48"/>
      <c r="N19" s="49"/>
      <c r="O19" s="42"/>
    </row>
    <row r="20" spans="1:15" ht="15" customHeight="1">
      <c r="A20" s="206" t="s">
        <v>19</v>
      </c>
      <c r="B20" s="109" t="s">
        <v>95</v>
      </c>
      <c r="C20" s="101">
        <v>3120</v>
      </c>
      <c r="D20" s="104">
        <f>5.91+2.352+0.093</f>
        <v>8.355</v>
      </c>
      <c r="E20" s="208">
        <v>42</v>
      </c>
      <c r="F20" s="190">
        <v>25.76</v>
      </c>
      <c r="G20" s="192">
        <f>151.23*84</f>
        <v>12703.32</v>
      </c>
      <c r="H20" s="186">
        <v>12.33</v>
      </c>
      <c r="I20" s="72"/>
      <c r="J20" s="44"/>
      <c r="K20" s="72"/>
      <c r="L20" s="44"/>
      <c r="M20" s="72"/>
      <c r="N20" s="44"/>
      <c r="O20" s="42"/>
    </row>
    <row r="21" spans="1:15" ht="15" customHeight="1">
      <c r="A21" s="198"/>
      <c r="B21" s="107" t="s">
        <v>96</v>
      </c>
      <c r="C21" s="100">
        <v>980</v>
      </c>
      <c r="D21" s="108">
        <f>3.94+0.784+0.093</f>
        <v>4.817</v>
      </c>
      <c r="E21" s="201"/>
      <c r="F21" s="200"/>
      <c r="G21" s="199"/>
      <c r="H21" s="187"/>
      <c r="I21" s="50"/>
      <c r="J21" s="51"/>
      <c r="K21" s="50"/>
      <c r="L21" s="51"/>
      <c r="M21" s="50"/>
      <c r="N21" s="51"/>
      <c r="O21" s="42"/>
    </row>
    <row r="22" spans="1:15" ht="15" customHeight="1" thickBot="1">
      <c r="A22" s="207"/>
      <c r="B22" s="105" t="s">
        <v>108</v>
      </c>
      <c r="C22" s="99">
        <v>33</v>
      </c>
      <c r="D22" s="106">
        <v>145.317</v>
      </c>
      <c r="E22" s="209"/>
      <c r="F22" s="191"/>
      <c r="G22" s="193"/>
      <c r="H22" s="188"/>
      <c r="I22" s="48"/>
      <c r="J22" s="49"/>
      <c r="K22" s="48"/>
      <c r="L22" s="49"/>
      <c r="M22" s="48"/>
      <c r="N22" s="49"/>
      <c r="O22" s="42"/>
    </row>
    <row r="23" spans="1:15" ht="15" customHeight="1">
      <c r="A23" s="206" t="s">
        <v>20</v>
      </c>
      <c r="B23" s="109" t="s">
        <v>95</v>
      </c>
      <c r="C23" s="101">
        <v>2560</v>
      </c>
      <c r="D23" s="104">
        <f>5.91+2.352+0.093</f>
        <v>8.355</v>
      </c>
      <c r="E23" s="208">
        <f>43+15</f>
        <v>58</v>
      </c>
      <c r="F23" s="190">
        <f>19.95+5.81</f>
        <v>25.759999999999998</v>
      </c>
      <c r="G23" s="192">
        <f>151.23*84</f>
        <v>12703.32</v>
      </c>
      <c r="H23" s="190">
        <v>12.33</v>
      </c>
      <c r="I23" s="72"/>
      <c r="J23" s="44"/>
      <c r="K23" s="72"/>
      <c r="L23" s="44"/>
      <c r="M23" s="72"/>
      <c r="N23" s="44"/>
      <c r="O23" s="42"/>
    </row>
    <row r="24" spans="1:15" ht="15" customHeight="1">
      <c r="A24" s="198"/>
      <c r="B24" s="107" t="s">
        <v>96</v>
      </c>
      <c r="C24" s="100">
        <v>720</v>
      </c>
      <c r="D24" s="108">
        <f>3.94+0.784+0.093</f>
        <v>4.817</v>
      </c>
      <c r="E24" s="201"/>
      <c r="F24" s="200"/>
      <c r="G24" s="199"/>
      <c r="H24" s="200"/>
      <c r="I24" s="50"/>
      <c r="J24" s="51"/>
      <c r="K24" s="50"/>
      <c r="L24" s="51"/>
      <c r="M24" s="50"/>
      <c r="N24" s="51"/>
      <c r="O24" s="42"/>
    </row>
    <row r="25" spans="1:15" ht="15" customHeight="1" thickBot="1">
      <c r="A25" s="207"/>
      <c r="B25" s="105" t="s">
        <v>108</v>
      </c>
      <c r="C25" s="99">
        <v>33</v>
      </c>
      <c r="D25" s="106">
        <v>145.317</v>
      </c>
      <c r="E25" s="209"/>
      <c r="F25" s="191"/>
      <c r="G25" s="193"/>
      <c r="H25" s="191"/>
      <c r="I25" s="48"/>
      <c r="J25" s="49"/>
      <c r="K25" s="48"/>
      <c r="L25" s="49"/>
      <c r="M25" s="48"/>
      <c r="N25" s="49"/>
      <c r="O25" s="42"/>
    </row>
    <row r="26" spans="1:15" ht="15" customHeight="1">
      <c r="A26" s="206" t="s">
        <v>69</v>
      </c>
      <c r="B26" s="109" t="s">
        <v>95</v>
      </c>
      <c r="C26" s="101">
        <v>2400</v>
      </c>
      <c r="D26" s="104">
        <f>5.91+2.352+0.093</f>
        <v>8.355</v>
      </c>
      <c r="E26" s="208">
        <f>60+5</f>
        <v>65</v>
      </c>
      <c r="F26" s="190">
        <v>25.76</v>
      </c>
      <c r="G26" s="192">
        <f>151.23*84</f>
        <v>12703.32</v>
      </c>
      <c r="H26" s="190">
        <v>12.33</v>
      </c>
      <c r="I26" s="72"/>
      <c r="J26" s="44"/>
      <c r="K26" s="72"/>
      <c r="L26" s="44"/>
      <c r="M26" s="72"/>
      <c r="N26" s="44"/>
      <c r="O26" s="42"/>
    </row>
    <row r="27" spans="1:15" ht="15" customHeight="1">
      <c r="A27" s="198"/>
      <c r="B27" s="105" t="s">
        <v>96</v>
      </c>
      <c r="C27" s="100">
        <v>700</v>
      </c>
      <c r="D27" s="108">
        <f>3.94+0.784+0.093</f>
        <v>4.817</v>
      </c>
      <c r="E27" s="201"/>
      <c r="F27" s="200"/>
      <c r="G27" s="199"/>
      <c r="H27" s="200"/>
      <c r="I27" s="50"/>
      <c r="J27" s="51"/>
      <c r="K27" s="50"/>
      <c r="L27" s="51"/>
      <c r="M27" s="50"/>
      <c r="N27" s="51"/>
      <c r="O27" s="42"/>
    </row>
    <row r="28" spans="1:15" ht="15" customHeight="1" thickBot="1">
      <c r="A28" s="207"/>
      <c r="B28" s="105" t="s">
        <v>108</v>
      </c>
      <c r="C28" s="99">
        <v>33</v>
      </c>
      <c r="D28" s="106">
        <v>145.317</v>
      </c>
      <c r="E28" s="209"/>
      <c r="F28" s="191"/>
      <c r="G28" s="193"/>
      <c r="H28" s="191"/>
      <c r="I28" s="48"/>
      <c r="J28" s="49"/>
      <c r="K28" s="48"/>
      <c r="L28" s="49"/>
      <c r="M28" s="48"/>
      <c r="N28" s="49"/>
      <c r="O28" s="42"/>
    </row>
    <row r="29" spans="1:15" ht="15" customHeight="1">
      <c r="A29" s="206" t="s">
        <v>70</v>
      </c>
      <c r="B29" s="109" t="s">
        <v>95</v>
      </c>
      <c r="C29" s="110">
        <v>2240</v>
      </c>
      <c r="D29" s="104">
        <f>5.91+2.352+0.093</f>
        <v>8.355</v>
      </c>
      <c r="E29" s="208">
        <v>77</v>
      </c>
      <c r="F29" s="190">
        <v>25.76</v>
      </c>
      <c r="G29" s="192">
        <f>151.23*84</f>
        <v>12703.32</v>
      </c>
      <c r="H29" s="190">
        <v>12.33</v>
      </c>
      <c r="I29" s="14"/>
      <c r="J29" s="15"/>
      <c r="K29" s="14"/>
      <c r="L29" s="15"/>
      <c r="M29" s="14"/>
      <c r="N29" s="15"/>
      <c r="O29" s="42"/>
    </row>
    <row r="30" spans="1:15" ht="15" customHeight="1">
      <c r="A30" s="198"/>
      <c r="B30" s="107" t="s">
        <v>96</v>
      </c>
      <c r="C30" s="108">
        <v>640</v>
      </c>
      <c r="D30" s="108">
        <f>3.94+0.784+0.093</f>
        <v>4.817</v>
      </c>
      <c r="E30" s="201"/>
      <c r="F30" s="200"/>
      <c r="G30" s="199"/>
      <c r="H30" s="200"/>
      <c r="I30" s="7"/>
      <c r="J30" s="8"/>
      <c r="K30" s="7"/>
      <c r="L30" s="8"/>
      <c r="M30" s="7"/>
      <c r="N30" s="8"/>
      <c r="O30" s="42"/>
    </row>
    <row r="31" spans="1:15" ht="15" customHeight="1">
      <c r="A31" s="207"/>
      <c r="B31" s="105" t="s">
        <v>108</v>
      </c>
      <c r="C31" s="106">
        <v>33</v>
      </c>
      <c r="D31" s="106">
        <v>145.317</v>
      </c>
      <c r="E31" s="209"/>
      <c r="F31" s="191"/>
      <c r="G31" s="193"/>
      <c r="H31" s="191"/>
      <c r="I31" s="21"/>
      <c r="J31" s="22"/>
      <c r="K31" s="21"/>
      <c r="L31" s="22"/>
      <c r="M31" s="21"/>
      <c r="N31" s="22"/>
      <c r="O31" s="42"/>
    </row>
    <row r="32" spans="1:15" ht="15" customHeight="1">
      <c r="A32" s="206" t="s">
        <v>22</v>
      </c>
      <c r="B32" s="109" t="s">
        <v>95</v>
      </c>
      <c r="C32" s="110">
        <v>1940</v>
      </c>
      <c r="D32" s="110">
        <f>6.04+2.352+0.093</f>
        <v>8.485</v>
      </c>
      <c r="E32" s="208">
        <v>118</v>
      </c>
      <c r="F32" s="190">
        <v>25.76</v>
      </c>
      <c r="G32" s="192">
        <f>151.23*84</f>
        <v>12703.32</v>
      </c>
      <c r="H32" s="190">
        <v>12.33</v>
      </c>
      <c r="I32" s="21"/>
      <c r="J32" s="22"/>
      <c r="K32" s="21"/>
      <c r="L32" s="22"/>
      <c r="M32" s="21"/>
      <c r="N32" s="22"/>
      <c r="O32" s="42"/>
    </row>
    <row r="33" spans="1:15" ht="15" customHeight="1">
      <c r="A33" s="198"/>
      <c r="B33" s="107" t="s">
        <v>96</v>
      </c>
      <c r="C33" s="108">
        <v>580</v>
      </c>
      <c r="D33" s="108">
        <f>0.784+4.03+0.093</f>
        <v>4.907</v>
      </c>
      <c r="E33" s="201"/>
      <c r="F33" s="200"/>
      <c r="G33" s="199"/>
      <c r="H33" s="200"/>
      <c r="I33" s="21"/>
      <c r="J33" s="22"/>
      <c r="K33" s="21"/>
      <c r="L33" s="22"/>
      <c r="M33" s="21"/>
      <c r="N33" s="22"/>
      <c r="O33" s="42"/>
    </row>
    <row r="34" spans="1:15" ht="15" customHeight="1">
      <c r="A34" s="207"/>
      <c r="B34" s="105" t="s">
        <v>108</v>
      </c>
      <c r="C34" s="106">
        <v>33</v>
      </c>
      <c r="D34" s="106">
        <v>145.317</v>
      </c>
      <c r="E34" s="209"/>
      <c r="F34" s="191"/>
      <c r="G34" s="193"/>
      <c r="H34" s="191"/>
      <c r="I34" s="52"/>
      <c r="J34" s="53"/>
      <c r="K34" s="52"/>
      <c r="L34" s="53"/>
      <c r="M34" s="52"/>
      <c r="N34" s="53"/>
      <c r="O34" s="42"/>
    </row>
    <row r="35" spans="1:15" ht="13.5" customHeight="1">
      <c r="A35" s="206" t="s">
        <v>23</v>
      </c>
      <c r="B35" s="109" t="s">
        <v>95</v>
      </c>
      <c r="C35" s="101">
        <v>2900</v>
      </c>
      <c r="D35" s="110">
        <f>6.04+2.352+0.093</f>
        <v>8.485</v>
      </c>
      <c r="E35" s="208">
        <f>80+5</f>
        <v>85</v>
      </c>
      <c r="F35" s="190">
        <v>25.76</v>
      </c>
      <c r="G35" s="192">
        <f>151.23*84</f>
        <v>12703.32</v>
      </c>
      <c r="H35" s="190">
        <v>12.33</v>
      </c>
      <c r="I35" s="52"/>
      <c r="J35" s="53"/>
      <c r="K35" s="52"/>
      <c r="L35" s="53"/>
      <c r="M35" s="52"/>
      <c r="N35" s="53"/>
      <c r="O35" s="42"/>
    </row>
    <row r="36" spans="1:15" ht="13.5" customHeight="1">
      <c r="A36" s="198"/>
      <c r="B36" s="107" t="s">
        <v>96</v>
      </c>
      <c r="C36" s="100">
        <v>620</v>
      </c>
      <c r="D36" s="108">
        <f>0.784+4.03+0.093</f>
        <v>4.907</v>
      </c>
      <c r="E36" s="201"/>
      <c r="F36" s="200"/>
      <c r="G36" s="199"/>
      <c r="H36" s="200"/>
      <c r="I36" s="52"/>
      <c r="J36" s="53"/>
      <c r="K36" s="52"/>
      <c r="L36" s="53"/>
      <c r="M36" s="52"/>
      <c r="N36" s="53"/>
      <c r="O36" s="42"/>
    </row>
    <row r="37" spans="1:15" ht="11.25" customHeight="1">
      <c r="A37" s="207"/>
      <c r="B37" s="105" t="s">
        <v>108</v>
      </c>
      <c r="C37" s="99">
        <v>33</v>
      </c>
      <c r="D37" s="106">
        <v>145.317</v>
      </c>
      <c r="E37" s="209"/>
      <c r="F37" s="191"/>
      <c r="G37" s="193"/>
      <c r="H37" s="191"/>
      <c r="I37" s="52"/>
      <c r="J37" s="53"/>
      <c r="K37" s="52"/>
      <c r="L37" s="53"/>
      <c r="M37" s="52"/>
      <c r="N37" s="53"/>
      <c r="O37" s="42"/>
    </row>
    <row r="38" spans="1:15" ht="14.25" customHeight="1">
      <c r="A38" s="206" t="s">
        <v>24</v>
      </c>
      <c r="B38" s="109" t="s">
        <v>95</v>
      </c>
      <c r="C38" s="101">
        <v>3800</v>
      </c>
      <c r="D38" s="110">
        <f>6.04+2.352+0.093</f>
        <v>8.485</v>
      </c>
      <c r="E38" s="208">
        <f>108+14</f>
        <v>122</v>
      </c>
      <c r="F38" s="190">
        <v>25.76</v>
      </c>
      <c r="G38" s="192">
        <f>151.23*84</f>
        <v>12703.32</v>
      </c>
      <c r="H38" s="190">
        <v>12.33</v>
      </c>
      <c r="I38" s="52"/>
      <c r="J38" s="53"/>
      <c r="K38" s="52"/>
      <c r="L38" s="53"/>
      <c r="M38" s="52"/>
      <c r="N38" s="53"/>
      <c r="O38" s="42"/>
    </row>
    <row r="39" spans="1:15" ht="14.25" customHeight="1">
      <c r="A39" s="198"/>
      <c r="B39" s="107" t="s">
        <v>96</v>
      </c>
      <c r="C39" s="100">
        <v>840</v>
      </c>
      <c r="D39" s="108">
        <f>0.784+4.03+0.093</f>
        <v>4.907</v>
      </c>
      <c r="E39" s="201"/>
      <c r="F39" s="200"/>
      <c r="G39" s="199"/>
      <c r="H39" s="200"/>
      <c r="I39" s="52"/>
      <c r="J39" s="53"/>
      <c r="K39" s="52"/>
      <c r="L39" s="53"/>
      <c r="M39" s="52"/>
      <c r="N39" s="53"/>
      <c r="O39" s="42"/>
    </row>
    <row r="40" spans="1:15" ht="12.75" customHeight="1">
      <c r="A40" s="207"/>
      <c r="B40" s="105" t="s">
        <v>108</v>
      </c>
      <c r="C40" s="99">
        <v>33</v>
      </c>
      <c r="D40" s="106">
        <v>145.317</v>
      </c>
      <c r="E40" s="209"/>
      <c r="F40" s="191"/>
      <c r="G40" s="193"/>
      <c r="H40" s="191"/>
      <c r="I40" s="52"/>
      <c r="J40" s="53"/>
      <c r="K40" s="52"/>
      <c r="L40" s="53"/>
      <c r="M40" s="52"/>
      <c r="N40" s="53"/>
      <c r="O40" s="42"/>
    </row>
    <row r="41" spans="1:15" ht="15" customHeight="1">
      <c r="A41" s="206" t="s">
        <v>25</v>
      </c>
      <c r="B41" s="109" t="s">
        <v>95</v>
      </c>
      <c r="C41" s="101"/>
      <c r="D41" s="110"/>
      <c r="E41" s="208"/>
      <c r="F41" s="190"/>
      <c r="G41" s="192"/>
      <c r="H41" s="190"/>
      <c r="I41" s="52"/>
      <c r="J41" s="53"/>
      <c r="K41" s="52"/>
      <c r="L41" s="53"/>
      <c r="M41" s="52"/>
      <c r="N41" s="53"/>
      <c r="O41" s="42"/>
    </row>
    <row r="42" spans="1:15" ht="15" customHeight="1">
      <c r="A42" s="207"/>
      <c r="B42" s="105" t="s">
        <v>96</v>
      </c>
      <c r="C42" s="99"/>
      <c r="D42" s="106"/>
      <c r="E42" s="209"/>
      <c r="F42" s="191"/>
      <c r="G42" s="193"/>
      <c r="H42" s="191"/>
      <c r="I42" s="52"/>
      <c r="J42" s="53"/>
      <c r="K42" s="52"/>
      <c r="L42" s="53"/>
      <c r="M42" s="52"/>
      <c r="N42" s="53"/>
      <c r="O42" s="42"/>
    </row>
    <row r="43" spans="1:15" ht="12" customHeight="1">
      <c r="A43" s="206" t="s">
        <v>26</v>
      </c>
      <c r="B43" s="109" t="s">
        <v>95</v>
      </c>
      <c r="C43" s="101"/>
      <c r="D43" s="110"/>
      <c r="E43" s="208"/>
      <c r="F43" s="190"/>
      <c r="G43" s="192"/>
      <c r="H43" s="190"/>
      <c r="I43" s="72"/>
      <c r="J43" s="44"/>
      <c r="K43" s="72"/>
      <c r="L43" s="44"/>
      <c r="M43" s="72"/>
      <c r="N43" s="44"/>
      <c r="O43" s="42"/>
    </row>
    <row r="44" spans="1:15" ht="12.75" customHeight="1" thickBot="1">
      <c r="A44" s="195"/>
      <c r="B44" s="111" t="s">
        <v>96</v>
      </c>
      <c r="C44" s="112"/>
      <c r="D44" s="113"/>
      <c r="E44" s="196"/>
      <c r="F44" s="194"/>
      <c r="G44" s="197"/>
      <c r="H44" s="194"/>
      <c r="I44" s="47"/>
      <c r="J44" s="46"/>
      <c r="K44" s="47"/>
      <c r="L44" s="46"/>
      <c r="M44" s="47"/>
      <c r="N44" s="46"/>
      <c r="O44" s="42"/>
    </row>
    <row r="45" spans="1:15" ht="9.75" customHeight="1" thickTop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</row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</sheetData>
  <sheetProtection/>
  <mergeCells count="73">
    <mergeCell ref="E35:E37"/>
    <mergeCell ref="H38:H40"/>
    <mergeCell ref="A38:A40"/>
    <mergeCell ref="E38:E40"/>
    <mergeCell ref="F38:F40"/>
    <mergeCell ref="G38:G40"/>
    <mergeCell ref="A26:A28"/>
    <mergeCell ref="E26:E28"/>
    <mergeCell ref="F26:F28"/>
    <mergeCell ref="G26:G28"/>
    <mergeCell ref="E23:E25"/>
    <mergeCell ref="F23:F25"/>
    <mergeCell ref="G23:G25"/>
    <mergeCell ref="H26:H28"/>
    <mergeCell ref="G9:H9"/>
    <mergeCell ref="A20:A22"/>
    <mergeCell ref="E20:E22"/>
    <mergeCell ref="F20:F22"/>
    <mergeCell ref="G20:G22"/>
    <mergeCell ref="F14:F16"/>
    <mergeCell ref="E14:E16"/>
    <mergeCell ref="G14:G16"/>
    <mergeCell ref="A11:A13"/>
    <mergeCell ref="A14:A16"/>
    <mergeCell ref="M9:N9"/>
    <mergeCell ref="A6:N7"/>
    <mergeCell ref="A8:A10"/>
    <mergeCell ref="B8:D8"/>
    <mergeCell ref="E8:F8"/>
    <mergeCell ref="G8:N8"/>
    <mergeCell ref="D9:D10"/>
    <mergeCell ref="E9:E10"/>
    <mergeCell ref="B9:C10"/>
    <mergeCell ref="K9:L9"/>
    <mergeCell ref="I9:J9"/>
    <mergeCell ref="H20:H22"/>
    <mergeCell ref="F17:F19"/>
    <mergeCell ref="G17:G19"/>
    <mergeCell ref="H17:H19"/>
    <mergeCell ref="F11:F13"/>
    <mergeCell ref="G11:G13"/>
    <mergeCell ref="H11:H13"/>
    <mergeCell ref="H14:H16"/>
    <mergeCell ref="F9:F10"/>
    <mergeCell ref="A17:A19"/>
    <mergeCell ref="E17:E19"/>
    <mergeCell ref="E11:E13"/>
    <mergeCell ref="H29:H31"/>
    <mergeCell ref="A29:A31"/>
    <mergeCell ref="E29:E31"/>
    <mergeCell ref="F29:F31"/>
    <mergeCell ref="G29:G31"/>
    <mergeCell ref="H23:H25"/>
    <mergeCell ref="A23:A25"/>
    <mergeCell ref="H41:H42"/>
    <mergeCell ref="A32:A34"/>
    <mergeCell ref="G32:G34"/>
    <mergeCell ref="H32:H34"/>
    <mergeCell ref="E32:E34"/>
    <mergeCell ref="F32:F34"/>
    <mergeCell ref="A35:A37"/>
    <mergeCell ref="F35:F37"/>
    <mergeCell ref="G35:G37"/>
    <mergeCell ref="H35:H37"/>
    <mergeCell ref="H43:H44"/>
    <mergeCell ref="A43:A44"/>
    <mergeCell ref="E43:E44"/>
    <mergeCell ref="F43:F44"/>
    <mergeCell ref="G43:G44"/>
    <mergeCell ref="A41:A42"/>
    <mergeCell ref="E41:E42"/>
    <mergeCell ref="F41:F42"/>
    <mergeCell ref="G41:G42"/>
  </mergeCells>
  <printOptions/>
  <pageMargins left="0.46" right="0.59" top="0.51" bottom="0.43" header="0.29" footer="0.3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3">
      <selection activeCell="D38" sqref="D38:D40"/>
    </sheetView>
  </sheetViews>
  <sheetFormatPr defaultColWidth="9.140625" defaultRowHeight="12.75"/>
  <cols>
    <col min="1" max="1" width="18.57421875" style="0" customWidth="1"/>
    <col min="2" max="2" width="6.57421875" style="0" customWidth="1"/>
    <col min="3" max="3" width="10.00390625" style="0" customWidth="1"/>
    <col min="4" max="4" width="8.28125" style="0" customWidth="1"/>
    <col min="5" max="5" width="12.8515625" style="0" customWidth="1"/>
    <col min="6" max="6" width="6.421875" style="0" customWidth="1"/>
    <col min="7" max="7" width="15.140625" style="0" customWidth="1"/>
    <col min="8" max="8" width="9.421875" style="0" customWidth="1"/>
    <col min="9" max="9" width="11.28125" style="0" customWidth="1"/>
    <col min="10" max="10" width="6.57421875" style="0" customWidth="1"/>
    <col min="11" max="11" width="12.28125" style="0" customWidth="1"/>
    <col min="12" max="12" width="7.140625" style="0" customWidth="1"/>
    <col min="13" max="13" width="10.28125" style="0" customWidth="1"/>
  </cols>
  <sheetData>
    <row r="1" spans="1:15" ht="12.75">
      <c r="A1" s="54" t="s">
        <v>41</v>
      </c>
      <c r="B1" s="55" t="s">
        <v>42</v>
      </c>
      <c r="C1" s="55"/>
      <c r="D1" s="56"/>
      <c r="E1" s="57">
        <v>51400</v>
      </c>
      <c r="F1" s="57"/>
      <c r="G1" s="57"/>
      <c r="H1" s="57"/>
      <c r="I1" s="291" t="s">
        <v>29</v>
      </c>
      <c r="J1" s="291"/>
      <c r="K1" s="291"/>
      <c r="L1" s="58">
        <v>1081</v>
      </c>
      <c r="M1" s="57"/>
      <c r="N1" s="57"/>
      <c r="O1" s="56"/>
    </row>
    <row r="2" spans="1:15" ht="12.75">
      <c r="A2" s="55" t="s">
        <v>1</v>
      </c>
      <c r="B2" s="55" t="s">
        <v>58</v>
      </c>
      <c r="C2" s="55"/>
      <c r="D2" s="56"/>
      <c r="E2" s="57"/>
      <c r="F2" s="57"/>
      <c r="G2" s="57"/>
      <c r="H2" s="57"/>
      <c r="I2" s="291" t="s">
        <v>2</v>
      </c>
      <c r="J2" s="291"/>
      <c r="K2" s="291"/>
      <c r="L2" s="57">
        <v>8</v>
      </c>
      <c r="M2" s="57"/>
      <c r="N2" s="57"/>
      <c r="O2" s="56"/>
    </row>
    <row r="3" spans="1:15" ht="12.75">
      <c r="A3" s="55" t="s">
        <v>0</v>
      </c>
      <c r="B3" s="55" t="s">
        <v>38</v>
      </c>
      <c r="C3" s="55"/>
      <c r="D3" s="56"/>
      <c r="E3" s="57"/>
      <c r="F3" s="57"/>
      <c r="G3" s="57"/>
      <c r="H3" s="57"/>
      <c r="I3" s="291" t="s">
        <v>3</v>
      </c>
      <c r="J3" s="291"/>
      <c r="K3" s="291"/>
      <c r="L3" s="57" t="s">
        <v>49</v>
      </c>
      <c r="M3" s="57"/>
      <c r="N3" s="57"/>
      <c r="O3" s="56"/>
    </row>
    <row r="4" spans="1:15" ht="12.75">
      <c r="A4" s="55" t="s">
        <v>4</v>
      </c>
      <c r="B4" s="55">
        <v>208</v>
      </c>
      <c r="C4" s="55"/>
      <c r="D4" s="57"/>
      <c r="E4" s="57"/>
      <c r="F4" s="57"/>
      <c r="G4" s="57"/>
      <c r="H4" s="57"/>
      <c r="I4" s="55" t="s">
        <v>31</v>
      </c>
      <c r="J4" s="55"/>
      <c r="K4" s="55"/>
      <c r="L4" s="55" t="s">
        <v>63</v>
      </c>
      <c r="M4" s="57"/>
      <c r="N4" s="57"/>
      <c r="O4" s="57"/>
    </row>
    <row r="5" spans="1:15" ht="13.5" thickBot="1">
      <c r="A5" s="57"/>
      <c r="B5" s="57"/>
      <c r="C5" s="57"/>
      <c r="D5" s="57"/>
      <c r="E5" s="57"/>
      <c r="F5" s="57"/>
      <c r="G5" s="57"/>
      <c r="H5" s="57"/>
      <c r="I5" s="57"/>
      <c r="J5" s="57"/>
      <c r="K5" s="59"/>
      <c r="L5" s="59" t="s">
        <v>66</v>
      </c>
      <c r="M5" s="59"/>
      <c r="N5" s="57"/>
      <c r="O5" s="56"/>
    </row>
    <row r="6" spans="1:15" ht="13.5" thickTop="1">
      <c r="A6" s="292" t="s">
        <v>5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4"/>
      <c r="O6" s="56"/>
    </row>
    <row r="7" spans="1:15" ht="13.5" thickBot="1">
      <c r="A7" s="295"/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7"/>
      <c r="O7" s="56"/>
    </row>
    <row r="8" spans="1:15" ht="14.25" thickBot="1" thickTop="1">
      <c r="A8" s="286" t="s">
        <v>6</v>
      </c>
      <c r="B8" s="299" t="s">
        <v>7</v>
      </c>
      <c r="C8" s="300"/>
      <c r="D8" s="301"/>
      <c r="E8" s="299" t="s">
        <v>11</v>
      </c>
      <c r="F8" s="301"/>
      <c r="G8" s="306" t="s">
        <v>15</v>
      </c>
      <c r="H8" s="307"/>
      <c r="I8" s="307"/>
      <c r="J8" s="307"/>
      <c r="K8" s="307"/>
      <c r="L8" s="307"/>
      <c r="M8" s="307"/>
      <c r="N8" s="270"/>
      <c r="O8" s="56"/>
    </row>
    <row r="9" spans="1:15" ht="13.5" thickTop="1">
      <c r="A9" s="279"/>
      <c r="B9" s="302" t="s">
        <v>8</v>
      </c>
      <c r="C9" s="303"/>
      <c r="D9" s="288" t="s">
        <v>9</v>
      </c>
      <c r="E9" s="287" t="s">
        <v>68</v>
      </c>
      <c r="F9" s="288" t="s">
        <v>9</v>
      </c>
      <c r="G9" s="289" t="s">
        <v>27</v>
      </c>
      <c r="H9" s="290"/>
      <c r="I9" s="289" t="s">
        <v>28</v>
      </c>
      <c r="J9" s="290"/>
      <c r="K9" s="289" t="s">
        <v>13</v>
      </c>
      <c r="L9" s="290"/>
      <c r="M9" s="289" t="s">
        <v>14</v>
      </c>
      <c r="N9" s="290"/>
      <c r="O9" s="56"/>
    </row>
    <row r="10" spans="1:15" ht="13.5" thickBot="1">
      <c r="A10" s="298"/>
      <c r="B10" s="304"/>
      <c r="C10" s="305"/>
      <c r="D10" s="308"/>
      <c r="E10" s="309"/>
      <c r="F10" s="308"/>
      <c r="G10" s="18" t="s">
        <v>117</v>
      </c>
      <c r="H10" s="63" t="s">
        <v>9</v>
      </c>
      <c r="I10" s="64" t="s">
        <v>12</v>
      </c>
      <c r="J10" s="63" t="s">
        <v>9</v>
      </c>
      <c r="K10" s="64" t="s">
        <v>68</v>
      </c>
      <c r="L10" s="63" t="s">
        <v>9</v>
      </c>
      <c r="M10" s="64" t="s">
        <v>30</v>
      </c>
      <c r="N10" s="63" t="s">
        <v>9</v>
      </c>
      <c r="O10" s="56"/>
    </row>
    <row r="11" spans="1:15" ht="15.75" customHeight="1" thickTop="1">
      <c r="A11" s="286" t="s">
        <v>16</v>
      </c>
      <c r="B11" s="61" t="s">
        <v>95</v>
      </c>
      <c r="C11" s="114">
        <v>1650</v>
      </c>
      <c r="D11" s="62">
        <f>5.91+2.971+0.093</f>
        <v>8.974</v>
      </c>
      <c r="E11" s="287">
        <v>213</v>
      </c>
      <c r="F11" s="288">
        <f>17.73+5.16</f>
        <v>22.89</v>
      </c>
      <c r="G11" s="285">
        <f>255*84</f>
        <v>21420</v>
      </c>
      <c r="H11" s="284">
        <v>12.33</v>
      </c>
      <c r="I11" s="61"/>
      <c r="J11" s="62"/>
      <c r="K11" s="61"/>
      <c r="L11" s="62"/>
      <c r="M11" s="61"/>
      <c r="N11" s="62"/>
      <c r="O11" s="56"/>
    </row>
    <row r="12" spans="1:15" ht="15" customHeight="1">
      <c r="A12" s="279"/>
      <c r="B12" s="65" t="s">
        <v>96</v>
      </c>
      <c r="C12" s="115">
        <v>240</v>
      </c>
      <c r="D12" s="66">
        <f>3.94+0.743+0.093</f>
        <v>4.776</v>
      </c>
      <c r="E12" s="281"/>
      <c r="F12" s="271"/>
      <c r="G12" s="277"/>
      <c r="H12" s="283"/>
      <c r="I12" s="65"/>
      <c r="J12" s="66"/>
      <c r="K12" s="65"/>
      <c r="L12" s="66"/>
      <c r="M12" s="65"/>
      <c r="N12" s="66"/>
      <c r="O12" s="56"/>
    </row>
    <row r="13" spans="1:15" ht="15" customHeight="1" thickBot="1">
      <c r="A13" s="279"/>
      <c r="B13" s="65" t="s">
        <v>115</v>
      </c>
      <c r="C13" s="115">
        <v>17.25</v>
      </c>
      <c r="D13" s="66">
        <v>45.412</v>
      </c>
      <c r="E13" s="281"/>
      <c r="F13" s="271"/>
      <c r="G13" s="277"/>
      <c r="H13" s="283"/>
      <c r="I13" s="65"/>
      <c r="J13" s="66"/>
      <c r="K13" s="65"/>
      <c r="L13" s="66"/>
      <c r="M13" s="65"/>
      <c r="N13" s="66"/>
      <c r="O13" s="56"/>
    </row>
    <row r="14" spans="1:15" ht="15" customHeight="1" thickTop="1">
      <c r="A14" s="279" t="s">
        <v>17</v>
      </c>
      <c r="B14" s="65" t="s">
        <v>95</v>
      </c>
      <c r="C14" s="115">
        <v>1800</v>
      </c>
      <c r="D14" s="62">
        <f>5.91+2.971+0.093</f>
        <v>8.974</v>
      </c>
      <c r="E14" s="280">
        <v>237</v>
      </c>
      <c r="F14" s="270">
        <v>22.89</v>
      </c>
      <c r="G14" s="276">
        <f>255*84</f>
        <v>21420</v>
      </c>
      <c r="H14" s="282">
        <v>12.33</v>
      </c>
      <c r="I14" s="65"/>
      <c r="J14" s="66"/>
      <c r="K14" s="65"/>
      <c r="L14" s="66"/>
      <c r="M14" s="65"/>
      <c r="N14" s="66"/>
      <c r="O14" s="56"/>
    </row>
    <row r="15" spans="1:15" ht="15" customHeight="1">
      <c r="A15" s="279"/>
      <c r="B15" s="65" t="s">
        <v>96</v>
      </c>
      <c r="C15" s="115">
        <v>300</v>
      </c>
      <c r="D15" s="66">
        <f>3.94+0.743+0.093</f>
        <v>4.776</v>
      </c>
      <c r="E15" s="281"/>
      <c r="F15" s="271"/>
      <c r="G15" s="277"/>
      <c r="H15" s="283"/>
      <c r="I15" s="65"/>
      <c r="J15" s="66"/>
      <c r="K15" s="65"/>
      <c r="L15" s="66"/>
      <c r="M15" s="65"/>
      <c r="N15" s="66"/>
      <c r="O15" s="56"/>
    </row>
    <row r="16" spans="1:15" ht="15" customHeight="1" thickBot="1">
      <c r="A16" s="279"/>
      <c r="B16" s="65" t="s">
        <v>115</v>
      </c>
      <c r="C16" s="115">
        <v>17.25</v>
      </c>
      <c r="D16" s="66">
        <v>45.412</v>
      </c>
      <c r="E16" s="281"/>
      <c r="F16" s="271"/>
      <c r="G16" s="277"/>
      <c r="H16" s="283"/>
      <c r="I16" s="65"/>
      <c r="J16" s="66"/>
      <c r="K16" s="65"/>
      <c r="L16" s="66"/>
      <c r="M16" s="65"/>
      <c r="N16" s="66"/>
      <c r="O16" s="56"/>
    </row>
    <row r="17" spans="1:15" ht="15" customHeight="1" thickTop="1">
      <c r="A17" s="279" t="s">
        <v>18</v>
      </c>
      <c r="B17" s="69" t="s">
        <v>95</v>
      </c>
      <c r="C17" s="116">
        <v>2040</v>
      </c>
      <c r="D17" s="62">
        <f>5.91+2.971+0.093</f>
        <v>8.974</v>
      </c>
      <c r="E17" s="280">
        <v>313</v>
      </c>
      <c r="F17" s="270">
        <v>22.89</v>
      </c>
      <c r="G17" s="276">
        <f>256*84</f>
        <v>21504</v>
      </c>
      <c r="H17" s="282">
        <v>12.33</v>
      </c>
      <c r="I17" s="69"/>
      <c r="J17" s="60"/>
      <c r="K17" s="69"/>
      <c r="L17" s="60"/>
      <c r="M17" s="69"/>
      <c r="N17" s="60"/>
      <c r="O17" s="56"/>
    </row>
    <row r="18" spans="1:15" ht="15" customHeight="1">
      <c r="A18" s="279"/>
      <c r="B18" s="65" t="s">
        <v>96</v>
      </c>
      <c r="C18" s="115">
        <v>270</v>
      </c>
      <c r="D18" s="66">
        <f>3.94+0.743+0.093</f>
        <v>4.776</v>
      </c>
      <c r="E18" s="281"/>
      <c r="F18" s="271"/>
      <c r="G18" s="277"/>
      <c r="H18" s="283"/>
      <c r="I18" s="65"/>
      <c r="J18" s="66"/>
      <c r="K18" s="65"/>
      <c r="L18" s="66"/>
      <c r="M18" s="65"/>
      <c r="N18" s="66"/>
      <c r="O18" s="56"/>
    </row>
    <row r="19" spans="1:15" ht="15" customHeight="1" thickBot="1">
      <c r="A19" s="279"/>
      <c r="B19" s="65" t="s">
        <v>95</v>
      </c>
      <c r="C19" s="115">
        <v>17.25</v>
      </c>
      <c r="D19" s="66">
        <v>45.412</v>
      </c>
      <c r="E19" s="281"/>
      <c r="F19" s="271"/>
      <c r="G19" s="277"/>
      <c r="H19" s="283"/>
      <c r="I19" s="65"/>
      <c r="J19" s="66"/>
      <c r="K19" s="65"/>
      <c r="L19" s="66"/>
      <c r="M19" s="65"/>
      <c r="N19" s="66"/>
      <c r="O19" s="56"/>
    </row>
    <row r="20" spans="1:15" ht="13.5" thickTop="1">
      <c r="A20" s="278" t="s">
        <v>19</v>
      </c>
      <c r="B20" s="69" t="s">
        <v>95</v>
      </c>
      <c r="C20" s="116">
        <v>1680</v>
      </c>
      <c r="D20" s="62">
        <f>5.91+2.971+0.093</f>
        <v>8.974</v>
      </c>
      <c r="E20" s="280">
        <v>250</v>
      </c>
      <c r="F20" s="270">
        <v>25.76</v>
      </c>
      <c r="G20" s="276">
        <f>255*84</f>
        <v>21420</v>
      </c>
      <c r="H20" s="282">
        <v>12.33</v>
      </c>
      <c r="I20" s="69"/>
      <c r="J20" s="60"/>
      <c r="K20" s="69"/>
      <c r="L20" s="60"/>
      <c r="M20" s="69"/>
      <c r="N20" s="60"/>
      <c r="O20" s="56"/>
    </row>
    <row r="21" spans="1:15" ht="12.75">
      <c r="A21" s="279"/>
      <c r="B21" s="65" t="s">
        <v>96</v>
      </c>
      <c r="C21" s="115">
        <v>300</v>
      </c>
      <c r="D21" s="66">
        <f>3.94+0.743+0.093</f>
        <v>4.776</v>
      </c>
      <c r="E21" s="281"/>
      <c r="F21" s="271"/>
      <c r="G21" s="277"/>
      <c r="H21" s="283"/>
      <c r="I21" s="65"/>
      <c r="J21" s="66"/>
      <c r="K21" s="65"/>
      <c r="L21" s="66"/>
      <c r="M21" s="65"/>
      <c r="N21" s="66"/>
      <c r="O21" s="56"/>
    </row>
    <row r="22" spans="1:15" ht="13.5" thickBot="1">
      <c r="A22" s="279"/>
      <c r="B22" s="65" t="s">
        <v>95</v>
      </c>
      <c r="C22" s="115">
        <v>17.25</v>
      </c>
      <c r="D22" s="66">
        <v>45.412</v>
      </c>
      <c r="E22" s="281"/>
      <c r="F22" s="271"/>
      <c r="G22" s="277"/>
      <c r="H22" s="283"/>
      <c r="I22" s="65"/>
      <c r="J22" s="66"/>
      <c r="K22" s="65"/>
      <c r="L22" s="66"/>
      <c r="M22" s="65"/>
      <c r="N22" s="66"/>
      <c r="O22" s="56"/>
    </row>
    <row r="23" spans="1:15" ht="13.5" thickTop="1">
      <c r="A23" s="278" t="s">
        <v>20</v>
      </c>
      <c r="B23" s="69" t="s">
        <v>95</v>
      </c>
      <c r="C23" s="116">
        <v>1110</v>
      </c>
      <c r="D23" s="62">
        <f>5.91+2.971+0.093</f>
        <v>8.974</v>
      </c>
      <c r="E23" s="280">
        <v>220</v>
      </c>
      <c r="F23" s="270">
        <v>25.76</v>
      </c>
      <c r="G23" s="276">
        <f>255*84</f>
        <v>21420</v>
      </c>
      <c r="H23" s="270">
        <v>12.33</v>
      </c>
      <c r="I23" s="69"/>
      <c r="J23" s="60"/>
      <c r="K23" s="69"/>
      <c r="L23" s="60"/>
      <c r="M23" s="69"/>
      <c r="N23" s="60"/>
      <c r="O23" s="56"/>
    </row>
    <row r="24" spans="1:15" ht="12.75">
      <c r="A24" s="279"/>
      <c r="B24" s="65" t="s">
        <v>96</v>
      </c>
      <c r="C24" s="115">
        <v>150</v>
      </c>
      <c r="D24" s="66">
        <f>3.94+0.743+0.093</f>
        <v>4.776</v>
      </c>
      <c r="E24" s="281"/>
      <c r="F24" s="271"/>
      <c r="G24" s="277"/>
      <c r="H24" s="271"/>
      <c r="I24" s="65"/>
      <c r="J24" s="66"/>
      <c r="K24" s="65"/>
      <c r="L24" s="66"/>
      <c r="M24" s="65"/>
      <c r="N24" s="66"/>
      <c r="O24" s="56"/>
    </row>
    <row r="25" spans="1:15" ht="13.5" thickBot="1">
      <c r="A25" s="279"/>
      <c r="B25" s="65" t="s">
        <v>95</v>
      </c>
      <c r="C25" s="115">
        <v>17.25</v>
      </c>
      <c r="D25" s="66">
        <v>45.412</v>
      </c>
      <c r="E25" s="281"/>
      <c r="F25" s="271"/>
      <c r="G25" s="277"/>
      <c r="H25" s="271"/>
      <c r="I25" s="65"/>
      <c r="J25" s="66"/>
      <c r="K25" s="65"/>
      <c r="L25" s="66"/>
      <c r="M25" s="65"/>
      <c r="N25" s="66"/>
      <c r="O25" s="56"/>
    </row>
    <row r="26" spans="1:15" ht="13.5" thickTop="1">
      <c r="A26" s="278" t="s">
        <v>69</v>
      </c>
      <c r="B26" s="69" t="s">
        <v>95</v>
      </c>
      <c r="C26" s="116">
        <v>40</v>
      </c>
      <c r="D26" s="62">
        <f>5.91+2.971+0.093</f>
        <v>8.974</v>
      </c>
      <c r="E26" s="280">
        <v>242</v>
      </c>
      <c r="F26" s="270">
        <v>25.76</v>
      </c>
      <c r="G26" s="276">
        <f>255*84</f>
        <v>21420</v>
      </c>
      <c r="H26" s="270">
        <v>12.33</v>
      </c>
      <c r="I26" s="69"/>
      <c r="J26" s="60"/>
      <c r="K26" s="69"/>
      <c r="L26" s="60"/>
      <c r="M26" s="69"/>
      <c r="N26" s="60"/>
      <c r="O26" s="56"/>
    </row>
    <row r="27" spans="1:15" ht="12.75">
      <c r="A27" s="279"/>
      <c r="B27" s="65" t="s">
        <v>96</v>
      </c>
      <c r="C27" s="115">
        <v>90</v>
      </c>
      <c r="D27" s="66">
        <f>3.94+0.743+0.093</f>
        <v>4.776</v>
      </c>
      <c r="E27" s="281"/>
      <c r="F27" s="271"/>
      <c r="G27" s="277"/>
      <c r="H27" s="271"/>
      <c r="I27" s="65"/>
      <c r="J27" s="66"/>
      <c r="K27" s="65"/>
      <c r="L27" s="66"/>
      <c r="M27" s="65"/>
      <c r="N27" s="66"/>
      <c r="O27" s="56"/>
    </row>
    <row r="28" spans="1:15" ht="13.5" thickBot="1">
      <c r="A28" s="279"/>
      <c r="B28" s="65" t="s">
        <v>95</v>
      </c>
      <c r="C28" s="115">
        <v>17.25</v>
      </c>
      <c r="D28" s="66">
        <v>45.412</v>
      </c>
      <c r="E28" s="281"/>
      <c r="F28" s="271"/>
      <c r="G28" s="277"/>
      <c r="H28" s="271"/>
      <c r="I28" s="65"/>
      <c r="J28" s="66"/>
      <c r="K28" s="65"/>
      <c r="L28" s="66"/>
      <c r="M28" s="65"/>
      <c r="N28" s="66"/>
      <c r="O28" s="56"/>
    </row>
    <row r="29" spans="1:15" ht="13.5" thickTop="1">
      <c r="A29" s="278" t="s">
        <v>70</v>
      </c>
      <c r="B29" s="69" t="s">
        <v>95</v>
      </c>
      <c r="C29" s="116">
        <v>720</v>
      </c>
      <c r="D29" s="62">
        <f>5.91+2.971+0.093</f>
        <v>8.974</v>
      </c>
      <c r="E29" s="280">
        <v>212</v>
      </c>
      <c r="F29" s="270">
        <v>25.76</v>
      </c>
      <c r="G29" s="276">
        <f>255*84</f>
        <v>21420</v>
      </c>
      <c r="H29" s="270">
        <v>12.33</v>
      </c>
      <c r="I29" s="69"/>
      <c r="J29" s="60"/>
      <c r="K29" s="69"/>
      <c r="L29" s="60"/>
      <c r="M29" s="69"/>
      <c r="N29" s="60"/>
      <c r="O29" s="56"/>
    </row>
    <row r="30" spans="1:15" ht="12.75">
      <c r="A30" s="279"/>
      <c r="B30" s="65" t="s">
        <v>96</v>
      </c>
      <c r="C30" s="115">
        <v>90</v>
      </c>
      <c r="D30" s="66">
        <f>3.94+0.743+0.093</f>
        <v>4.776</v>
      </c>
      <c r="E30" s="281"/>
      <c r="F30" s="271"/>
      <c r="G30" s="277"/>
      <c r="H30" s="271"/>
      <c r="I30" s="65"/>
      <c r="J30" s="66"/>
      <c r="K30" s="65"/>
      <c r="L30" s="66"/>
      <c r="M30" s="65"/>
      <c r="N30" s="66"/>
      <c r="O30" s="56"/>
    </row>
    <row r="31" spans="1:15" ht="12.75">
      <c r="A31" s="279"/>
      <c r="B31" s="65" t="s">
        <v>95</v>
      </c>
      <c r="C31" s="115">
        <v>17.25</v>
      </c>
      <c r="D31" s="66">
        <v>45.412</v>
      </c>
      <c r="E31" s="281"/>
      <c r="F31" s="271"/>
      <c r="G31" s="277"/>
      <c r="H31" s="271"/>
      <c r="I31" s="65"/>
      <c r="J31" s="66"/>
      <c r="K31" s="65"/>
      <c r="L31" s="66"/>
      <c r="M31" s="65"/>
      <c r="N31" s="66"/>
      <c r="O31" s="56"/>
    </row>
    <row r="32" spans="1:15" ht="12.75">
      <c r="A32" s="278" t="s">
        <v>22</v>
      </c>
      <c r="B32" s="69" t="s">
        <v>95</v>
      </c>
      <c r="C32" s="116">
        <v>570</v>
      </c>
      <c r="D32" s="60">
        <f>6.04+2.971+0.093</f>
        <v>9.104</v>
      </c>
      <c r="E32" s="280">
        <v>200</v>
      </c>
      <c r="F32" s="270">
        <v>25.76</v>
      </c>
      <c r="G32" s="276">
        <f>255*84</f>
        <v>21420</v>
      </c>
      <c r="H32" s="270">
        <v>12.33</v>
      </c>
      <c r="I32" s="67"/>
      <c r="J32" s="68"/>
      <c r="K32" s="67"/>
      <c r="L32" s="68"/>
      <c r="M32" s="67"/>
      <c r="N32" s="68"/>
      <c r="O32" s="56"/>
    </row>
    <row r="33" spans="1:15" ht="12.75">
      <c r="A33" s="279"/>
      <c r="B33" s="65" t="s">
        <v>96</v>
      </c>
      <c r="C33" s="115">
        <v>90</v>
      </c>
      <c r="D33" s="66">
        <f>4.03+2.971+0.093</f>
        <v>7.094</v>
      </c>
      <c r="E33" s="281"/>
      <c r="F33" s="271"/>
      <c r="G33" s="277"/>
      <c r="H33" s="271"/>
      <c r="I33" s="67"/>
      <c r="J33" s="68"/>
      <c r="K33" s="67"/>
      <c r="L33" s="68"/>
      <c r="M33" s="67"/>
      <c r="N33" s="68"/>
      <c r="O33" s="56"/>
    </row>
    <row r="34" spans="1:15" ht="12.75">
      <c r="A34" s="279"/>
      <c r="B34" s="65" t="s">
        <v>95</v>
      </c>
      <c r="C34" s="115">
        <v>17.25</v>
      </c>
      <c r="D34" s="66">
        <v>45.412</v>
      </c>
      <c r="E34" s="281"/>
      <c r="F34" s="271"/>
      <c r="G34" s="277"/>
      <c r="H34" s="271"/>
      <c r="I34" s="67"/>
      <c r="J34" s="68"/>
      <c r="K34" s="67"/>
      <c r="L34" s="68"/>
      <c r="M34" s="67"/>
      <c r="N34" s="68"/>
      <c r="O34" s="56"/>
    </row>
    <row r="35" spans="1:15" ht="12.75">
      <c r="A35" s="278" t="s">
        <v>23</v>
      </c>
      <c r="B35" s="69" t="s">
        <v>95</v>
      </c>
      <c r="C35" s="116">
        <v>1410</v>
      </c>
      <c r="D35" s="60">
        <f>6.04+2.971+0.093</f>
        <v>9.104</v>
      </c>
      <c r="E35" s="280">
        <v>229</v>
      </c>
      <c r="F35" s="270">
        <v>25.76</v>
      </c>
      <c r="G35" s="276">
        <f>255*84</f>
        <v>21420</v>
      </c>
      <c r="H35" s="270">
        <v>12.33</v>
      </c>
      <c r="I35" s="70"/>
      <c r="J35" s="71"/>
      <c r="K35" s="70"/>
      <c r="L35" s="71"/>
      <c r="M35" s="70"/>
      <c r="N35" s="71"/>
      <c r="O35" s="56"/>
    </row>
    <row r="36" spans="1:15" ht="12.75">
      <c r="A36" s="279"/>
      <c r="B36" s="65" t="s">
        <v>96</v>
      </c>
      <c r="C36" s="115">
        <v>180</v>
      </c>
      <c r="D36" s="66">
        <f>4.03+2.971+0.093</f>
        <v>7.094</v>
      </c>
      <c r="E36" s="281"/>
      <c r="F36" s="271"/>
      <c r="G36" s="277"/>
      <c r="H36" s="271"/>
      <c r="I36" s="70"/>
      <c r="J36" s="71"/>
      <c r="K36" s="70"/>
      <c r="L36" s="71"/>
      <c r="M36" s="70"/>
      <c r="N36" s="71"/>
      <c r="O36" s="56"/>
    </row>
    <row r="37" spans="1:15" ht="12.75">
      <c r="A37" s="279"/>
      <c r="B37" s="65" t="s">
        <v>95</v>
      </c>
      <c r="C37" s="115">
        <v>17.25</v>
      </c>
      <c r="D37" s="66">
        <v>45.412</v>
      </c>
      <c r="E37" s="281"/>
      <c r="F37" s="271"/>
      <c r="G37" s="277"/>
      <c r="H37" s="271"/>
      <c r="I37" s="70"/>
      <c r="J37" s="71"/>
      <c r="K37" s="70"/>
      <c r="L37" s="71"/>
      <c r="M37" s="70"/>
      <c r="N37" s="71"/>
      <c r="O37" s="56"/>
    </row>
    <row r="38" spans="1:15" ht="12.75">
      <c r="A38" s="278" t="s">
        <v>24</v>
      </c>
      <c r="B38" s="69" t="s">
        <v>95</v>
      </c>
      <c r="C38" s="116">
        <v>2040</v>
      </c>
      <c r="D38" s="60">
        <f>6.04+2.971+0.093</f>
        <v>9.104</v>
      </c>
      <c r="E38" s="280">
        <v>212</v>
      </c>
      <c r="F38" s="270">
        <v>25.76</v>
      </c>
      <c r="G38" s="276">
        <f>255*84</f>
        <v>21420</v>
      </c>
      <c r="H38" s="270">
        <v>12.33</v>
      </c>
      <c r="I38" s="70"/>
      <c r="J38" s="71"/>
      <c r="K38" s="70"/>
      <c r="L38" s="71"/>
      <c r="M38" s="70"/>
      <c r="N38" s="71"/>
      <c r="O38" s="56"/>
    </row>
    <row r="39" spans="1:15" ht="12.75">
      <c r="A39" s="279"/>
      <c r="B39" s="65" t="s">
        <v>96</v>
      </c>
      <c r="C39" s="115">
        <v>210</v>
      </c>
      <c r="D39" s="66">
        <f>4.03+2.971+0.093</f>
        <v>7.094</v>
      </c>
      <c r="E39" s="281"/>
      <c r="F39" s="271"/>
      <c r="G39" s="277"/>
      <c r="H39" s="271"/>
      <c r="I39" s="70"/>
      <c r="J39" s="71"/>
      <c r="K39" s="70"/>
      <c r="L39" s="71"/>
      <c r="M39" s="70"/>
      <c r="N39" s="71"/>
      <c r="O39" s="56"/>
    </row>
    <row r="40" spans="1:15" ht="12.75">
      <c r="A40" s="279"/>
      <c r="B40" s="65" t="s">
        <v>95</v>
      </c>
      <c r="C40" s="115">
        <v>17.25</v>
      </c>
      <c r="D40" s="66">
        <v>45.412</v>
      </c>
      <c r="E40" s="281"/>
      <c r="F40" s="271"/>
      <c r="G40" s="277"/>
      <c r="H40" s="271"/>
      <c r="I40" s="70"/>
      <c r="J40" s="71"/>
      <c r="K40" s="70"/>
      <c r="L40" s="71"/>
      <c r="M40" s="70"/>
      <c r="N40" s="71"/>
      <c r="O40" s="56"/>
    </row>
    <row r="41" spans="1:15" ht="12.75">
      <c r="A41" s="278" t="s">
        <v>25</v>
      </c>
      <c r="B41" s="69" t="s">
        <v>95</v>
      </c>
      <c r="C41" s="116"/>
      <c r="D41" s="60"/>
      <c r="E41" s="280"/>
      <c r="F41" s="270"/>
      <c r="G41" s="276"/>
      <c r="H41" s="270"/>
      <c r="I41" s="70"/>
      <c r="J41" s="71"/>
      <c r="K41" s="70"/>
      <c r="L41" s="71"/>
      <c r="M41" s="70"/>
      <c r="N41" s="71"/>
      <c r="O41" s="56"/>
    </row>
    <row r="42" spans="1:15" ht="12.75">
      <c r="A42" s="279"/>
      <c r="B42" s="65" t="s">
        <v>96</v>
      </c>
      <c r="C42" s="115"/>
      <c r="D42" s="66"/>
      <c r="E42" s="281"/>
      <c r="F42" s="271"/>
      <c r="G42" s="277"/>
      <c r="H42" s="271"/>
      <c r="I42" s="70"/>
      <c r="J42" s="71"/>
      <c r="K42" s="70"/>
      <c r="L42" s="71"/>
      <c r="M42" s="70"/>
      <c r="N42" s="71"/>
      <c r="O42" s="56"/>
    </row>
    <row r="43" spans="1:15" ht="13.5" thickBot="1">
      <c r="A43" s="279"/>
      <c r="B43" s="65" t="s">
        <v>95</v>
      </c>
      <c r="C43" s="115"/>
      <c r="D43" s="66"/>
      <c r="E43" s="281"/>
      <c r="F43" s="271"/>
      <c r="G43" s="277"/>
      <c r="H43" s="271"/>
      <c r="I43" s="70"/>
      <c r="J43" s="71"/>
      <c r="K43" s="70"/>
      <c r="L43" s="71"/>
      <c r="M43" s="70"/>
      <c r="N43" s="71"/>
      <c r="O43" s="56"/>
    </row>
    <row r="44" spans="1:15" ht="12.75">
      <c r="A44" s="272" t="s">
        <v>26</v>
      </c>
      <c r="B44" s="80" t="s">
        <v>95</v>
      </c>
      <c r="C44" s="80"/>
      <c r="D44" s="80"/>
      <c r="E44" s="274"/>
      <c r="F44" s="270"/>
      <c r="G44" s="276"/>
      <c r="H44" s="270"/>
      <c r="I44" s="69"/>
      <c r="J44" s="60"/>
      <c r="K44" s="69"/>
      <c r="L44" s="60"/>
      <c r="M44" s="69"/>
      <c r="N44" s="60"/>
      <c r="O44" s="56"/>
    </row>
    <row r="45" spans="1:15" ht="12.75">
      <c r="A45" s="273"/>
      <c r="B45" s="81" t="s">
        <v>96</v>
      </c>
      <c r="C45" s="81"/>
      <c r="D45" s="81"/>
      <c r="E45" s="275"/>
      <c r="F45" s="271"/>
      <c r="G45" s="277"/>
      <c r="H45" s="271"/>
      <c r="I45" s="69"/>
      <c r="J45" s="60"/>
      <c r="K45" s="69"/>
      <c r="L45" s="60"/>
      <c r="M45" s="69"/>
      <c r="N45" s="60"/>
      <c r="O45" s="56"/>
    </row>
    <row r="46" spans="1:15" ht="12.75">
      <c r="A46" s="273"/>
      <c r="B46" s="81" t="s">
        <v>95</v>
      </c>
      <c r="C46" s="81"/>
      <c r="D46" s="81"/>
      <c r="E46" s="275"/>
      <c r="F46" s="271"/>
      <c r="G46" s="277"/>
      <c r="H46" s="271"/>
      <c r="I46" s="69"/>
      <c r="J46" s="60"/>
      <c r="K46" s="69"/>
      <c r="L46" s="60"/>
      <c r="M46" s="69"/>
      <c r="N46" s="60"/>
      <c r="O46" s="56"/>
    </row>
    <row r="47" spans="1:15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6"/>
    </row>
    <row r="48" spans="1:14" s="37" customFormat="1" ht="12.75">
      <c r="A48" s="219" t="s">
        <v>32</v>
      </c>
      <c r="B48" s="219"/>
      <c r="C48" s="219"/>
      <c r="D48" s="220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219" t="s">
        <v>35</v>
      </c>
      <c r="C50" s="219"/>
      <c r="D50" s="219"/>
      <c r="E50" s="220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219" t="s">
        <v>34</v>
      </c>
      <c r="C51" s="219"/>
      <c r="D51" s="219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="37" customFormat="1" ht="12.75"/>
  </sheetData>
  <mergeCells count="79">
    <mergeCell ref="H38:H40"/>
    <mergeCell ref="A38:A40"/>
    <mergeCell ref="E38:E40"/>
    <mergeCell ref="F38:F40"/>
    <mergeCell ref="G38:G40"/>
    <mergeCell ref="A35:A37"/>
    <mergeCell ref="F35:F37"/>
    <mergeCell ref="G35:G37"/>
    <mergeCell ref="H35:H37"/>
    <mergeCell ref="E35:E37"/>
    <mergeCell ref="H26:H28"/>
    <mergeCell ref="A26:A28"/>
    <mergeCell ref="E26:E28"/>
    <mergeCell ref="F26:F28"/>
    <mergeCell ref="G26:G28"/>
    <mergeCell ref="G23:G25"/>
    <mergeCell ref="H23:H25"/>
    <mergeCell ref="A23:A25"/>
    <mergeCell ref="E23:E25"/>
    <mergeCell ref="F23:F25"/>
    <mergeCell ref="A20:A22"/>
    <mergeCell ref="E20:E22"/>
    <mergeCell ref="F20:F22"/>
    <mergeCell ref="G20:G22"/>
    <mergeCell ref="A48:D48"/>
    <mergeCell ref="B50:E50"/>
    <mergeCell ref="B51:D51"/>
    <mergeCell ref="G8:N8"/>
    <mergeCell ref="D9:D10"/>
    <mergeCell ref="E9:E10"/>
    <mergeCell ref="F9:F10"/>
    <mergeCell ref="G9:H9"/>
    <mergeCell ref="I9:J9"/>
    <mergeCell ref="H20:H22"/>
    <mergeCell ref="K9:L9"/>
    <mergeCell ref="M9:N9"/>
    <mergeCell ref="I1:K1"/>
    <mergeCell ref="I2:K2"/>
    <mergeCell ref="I3:K3"/>
    <mergeCell ref="A6:N7"/>
    <mergeCell ref="A8:A10"/>
    <mergeCell ref="B8:D8"/>
    <mergeCell ref="E8:F8"/>
    <mergeCell ref="B9:C10"/>
    <mergeCell ref="A11:A13"/>
    <mergeCell ref="A14:A16"/>
    <mergeCell ref="E11:E13"/>
    <mergeCell ref="F11:F13"/>
    <mergeCell ref="F14:F16"/>
    <mergeCell ref="E14:E16"/>
    <mergeCell ref="H11:H13"/>
    <mergeCell ref="H14:H16"/>
    <mergeCell ref="G11:G13"/>
    <mergeCell ref="G14:G16"/>
    <mergeCell ref="H17:H19"/>
    <mergeCell ref="A17:A19"/>
    <mergeCell ref="E17:E19"/>
    <mergeCell ref="F17:F19"/>
    <mergeCell ref="G17:G19"/>
    <mergeCell ref="G29:G31"/>
    <mergeCell ref="H29:H31"/>
    <mergeCell ref="A29:A31"/>
    <mergeCell ref="E29:E31"/>
    <mergeCell ref="F29:F31"/>
    <mergeCell ref="A32:A34"/>
    <mergeCell ref="G32:G34"/>
    <mergeCell ref="H32:H34"/>
    <mergeCell ref="E32:E34"/>
    <mergeCell ref="F32:F34"/>
    <mergeCell ref="H41:H43"/>
    <mergeCell ref="A41:A43"/>
    <mergeCell ref="E41:E43"/>
    <mergeCell ref="F41:F43"/>
    <mergeCell ref="G41:G43"/>
    <mergeCell ref="H44:H46"/>
    <mergeCell ref="A44:A46"/>
    <mergeCell ref="E44:E46"/>
    <mergeCell ref="F44:F46"/>
    <mergeCell ref="G44:G46"/>
  </mergeCells>
  <printOptions/>
  <pageMargins left="0.33" right="0.19" top="0.23" bottom="0.42" header="0.5" footer="0.3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0">
      <selection activeCell="D38" sqref="D38:D40"/>
    </sheetView>
  </sheetViews>
  <sheetFormatPr defaultColWidth="9.140625" defaultRowHeight="12.75"/>
  <cols>
    <col min="1" max="1" width="18.140625" style="0" customWidth="1"/>
    <col min="2" max="2" width="8.140625" style="0" customWidth="1"/>
    <col min="3" max="3" width="10.57421875" style="0" customWidth="1"/>
    <col min="4" max="4" width="7.8515625" style="0" customWidth="1"/>
    <col min="5" max="5" width="10.7109375" style="0" customWidth="1"/>
    <col min="6" max="6" width="6.140625" style="0" customWidth="1"/>
    <col min="7" max="7" width="14.8515625" style="0" customWidth="1"/>
    <col min="8" max="8" width="7.8515625" style="0" customWidth="1"/>
    <col min="9" max="9" width="10.00390625" style="0" customWidth="1"/>
    <col min="10" max="10" width="7.7109375" style="0" customWidth="1"/>
    <col min="11" max="11" width="11.57421875" style="0" customWidth="1"/>
    <col min="12" max="12" width="7.00390625" style="0" customWidth="1"/>
    <col min="13" max="13" width="11.140625" style="0" customWidth="1"/>
    <col min="14" max="14" width="7.28125" style="0" customWidth="1"/>
  </cols>
  <sheetData>
    <row r="1" spans="1:15" ht="12.75">
      <c r="A1" s="54" t="s">
        <v>41</v>
      </c>
      <c r="B1" s="55" t="s">
        <v>43</v>
      </c>
      <c r="C1" s="55"/>
      <c r="D1" s="57"/>
      <c r="E1" s="57">
        <v>50668</v>
      </c>
      <c r="F1" s="57"/>
      <c r="G1" s="57"/>
      <c r="H1" s="57"/>
      <c r="I1" s="291" t="s">
        <v>29</v>
      </c>
      <c r="J1" s="291"/>
      <c r="K1" s="291"/>
      <c r="L1" s="58">
        <v>1101</v>
      </c>
      <c r="M1" s="59"/>
      <c r="N1" s="59"/>
      <c r="O1" s="56"/>
    </row>
    <row r="2" spans="1:15" ht="12.75">
      <c r="A2" s="55" t="s">
        <v>1</v>
      </c>
      <c r="B2" s="55" t="s">
        <v>56</v>
      </c>
      <c r="C2" s="55"/>
      <c r="D2" s="57"/>
      <c r="E2" s="57">
        <v>50669</v>
      </c>
      <c r="F2" s="57"/>
      <c r="G2" s="57"/>
      <c r="H2" s="57"/>
      <c r="I2" s="291" t="s">
        <v>2</v>
      </c>
      <c r="J2" s="291"/>
      <c r="K2" s="291"/>
      <c r="L2" s="57">
        <v>8</v>
      </c>
      <c r="M2" s="59"/>
      <c r="N2" s="59"/>
      <c r="O2" s="56"/>
    </row>
    <row r="3" spans="1:15" ht="12.75">
      <c r="A3" s="55" t="s">
        <v>0</v>
      </c>
      <c r="B3" s="55" t="s">
        <v>38</v>
      </c>
      <c r="C3" s="55"/>
      <c r="D3" s="57"/>
      <c r="E3" s="57"/>
      <c r="F3" s="57"/>
      <c r="G3" s="57"/>
      <c r="H3" s="57"/>
      <c r="I3" s="291" t="s">
        <v>3</v>
      </c>
      <c r="J3" s="291"/>
      <c r="K3" s="291"/>
      <c r="L3" s="57">
        <v>1</v>
      </c>
      <c r="M3" s="59"/>
      <c r="N3" s="59"/>
      <c r="O3" s="56"/>
    </row>
    <row r="4" spans="1:15" ht="12.75">
      <c r="A4" s="55" t="s">
        <v>4</v>
      </c>
      <c r="B4" s="55">
        <v>189</v>
      </c>
      <c r="C4" s="55"/>
      <c r="D4" s="57"/>
      <c r="E4" s="57"/>
      <c r="F4" s="57"/>
      <c r="G4" s="57"/>
      <c r="H4" s="57"/>
      <c r="I4" s="55" t="s">
        <v>31</v>
      </c>
      <c r="J4" s="55"/>
      <c r="K4" s="55"/>
      <c r="L4" s="55" t="s">
        <v>63</v>
      </c>
      <c r="M4" s="57"/>
      <c r="N4" s="57"/>
      <c r="O4" s="57"/>
    </row>
    <row r="5" spans="1:15" ht="13.5" thickBo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 t="s">
        <v>66</v>
      </c>
      <c r="M5" s="59"/>
      <c r="N5" s="59"/>
      <c r="O5" s="56"/>
    </row>
    <row r="6" spans="1:15" ht="12.75" customHeight="1" thickTop="1">
      <c r="A6" s="292" t="s">
        <v>5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4"/>
      <c r="O6" s="56"/>
    </row>
    <row r="7" spans="1:15" ht="12.75" customHeight="1" thickBot="1">
      <c r="A7" s="295"/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7"/>
      <c r="O7" s="56"/>
    </row>
    <row r="8" spans="1:15" ht="15" customHeight="1" thickBot="1" thickTop="1">
      <c r="A8" s="286" t="s">
        <v>6</v>
      </c>
      <c r="B8" s="299" t="s">
        <v>7</v>
      </c>
      <c r="C8" s="300"/>
      <c r="D8" s="301"/>
      <c r="E8" s="299" t="s">
        <v>11</v>
      </c>
      <c r="F8" s="301"/>
      <c r="G8" s="306" t="s">
        <v>15</v>
      </c>
      <c r="H8" s="307"/>
      <c r="I8" s="307"/>
      <c r="J8" s="307"/>
      <c r="K8" s="307"/>
      <c r="L8" s="307"/>
      <c r="M8" s="307"/>
      <c r="N8" s="270"/>
      <c r="O8" s="56"/>
    </row>
    <row r="9" spans="1:15" ht="12.75" customHeight="1" thickTop="1">
      <c r="A9" s="279"/>
      <c r="B9" s="302" t="s">
        <v>8</v>
      </c>
      <c r="C9" s="303"/>
      <c r="D9" s="288" t="s">
        <v>9</v>
      </c>
      <c r="E9" s="287" t="s">
        <v>68</v>
      </c>
      <c r="F9" s="288" t="s">
        <v>9</v>
      </c>
      <c r="G9" s="289" t="s">
        <v>27</v>
      </c>
      <c r="H9" s="290"/>
      <c r="I9" s="289" t="s">
        <v>28</v>
      </c>
      <c r="J9" s="290"/>
      <c r="K9" s="289" t="s">
        <v>13</v>
      </c>
      <c r="L9" s="290"/>
      <c r="M9" s="289" t="s">
        <v>14</v>
      </c>
      <c r="N9" s="290"/>
      <c r="O9" s="56"/>
    </row>
    <row r="10" spans="1:15" ht="12.75" customHeight="1" thickBot="1">
      <c r="A10" s="298"/>
      <c r="B10" s="304"/>
      <c r="C10" s="305"/>
      <c r="D10" s="308"/>
      <c r="E10" s="309"/>
      <c r="F10" s="308"/>
      <c r="G10" s="18" t="s">
        <v>117</v>
      </c>
      <c r="H10" s="63" t="s">
        <v>9</v>
      </c>
      <c r="I10" s="64" t="s">
        <v>12</v>
      </c>
      <c r="J10" s="63" t="s">
        <v>9</v>
      </c>
      <c r="K10" s="64" t="s">
        <v>68</v>
      </c>
      <c r="L10" s="63" t="s">
        <v>9</v>
      </c>
      <c r="M10" s="64" t="s">
        <v>30</v>
      </c>
      <c r="N10" s="63" t="s">
        <v>9</v>
      </c>
      <c r="O10" s="56"/>
    </row>
    <row r="11" spans="1:15" ht="15.75" customHeight="1" thickTop="1">
      <c r="A11" s="311" t="s">
        <v>16</v>
      </c>
      <c r="B11" s="61" t="s">
        <v>95</v>
      </c>
      <c r="C11" s="114">
        <v>0</v>
      </c>
      <c r="D11" s="62">
        <f>5.91+2.971+0.093</f>
        <v>8.974</v>
      </c>
      <c r="E11" s="287">
        <v>95</v>
      </c>
      <c r="F11" s="288">
        <v>22.89</v>
      </c>
      <c r="G11" s="285">
        <f>218*84</f>
        <v>18312</v>
      </c>
      <c r="H11" s="284">
        <v>12.33</v>
      </c>
      <c r="I11" s="65"/>
      <c r="J11" s="66"/>
      <c r="K11" s="65"/>
      <c r="L11" s="66"/>
      <c r="M11" s="65"/>
      <c r="N11" s="66"/>
      <c r="O11" s="56"/>
    </row>
    <row r="12" spans="1:15" ht="15" customHeight="1">
      <c r="A12" s="310"/>
      <c r="B12" s="65" t="s">
        <v>96</v>
      </c>
      <c r="C12" s="115">
        <v>11310</v>
      </c>
      <c r="D12" s="66">
        <f>3.94+2.971+0.093</f>
        <v>7.004</v>
      </c>
      <c r="E12" s="281"/>
      <c r="F12" s="271"/>
      <c r="G12" s="277"/>
      <c r="H12" s="283"/>
      <c r="I12" s="65"/>
      <c r="J12" s="66"/>
      <c r="K12" s="65"/>
      <c r="L12" s="66"/>
      <c r="M12" s="65"/>
      <c r="N12" s="66"/>
      <c r="O12" s="56"/>
    </row>
    <row r="13" spans="1:15" ht="15" customHeight="1" thickBot="1">
      <c r="A13" s="310"/>
      <c r="B13" s="65" t="s">
        <v>115</v>
      </c>
      <c r="C13" s="115">
        <v>17.25</v>
      </c>
      <c r="D13" s="66">
        <v>45.412</v>
      </c>
      <c r="E13" s="281"/>
      <c r="F13" s="271"/>
      <c r="G13" s="277"/>
      <c r="H13" s="283"/>
      <c r="I13" s="65"/>
      <c r="J13" s="66"/>
      <c r="K13" s="65"/>
      <c r="L13" s="66"/>
      <c r="M13" s="65"/>
      <c r="N13" s="66"/>
      <c r="O13" s="56"/>
    </row>
    <row r="14" spans="1:15" ht="15.75" customHeight="1" thickTop="1">
      <c r="A14" s="310" t="s">
        <v>17</v>
      </c>
      <c r="B14" s="65" t="s">
        <v>95</v>
      </c>
      <c r="C14" s="116">
        <v>0</v>
      </c>
      <c r="D14" s="62">
        <f>5.91+2.971+0.093</f>
        <v>8.974</v>
      </c>
      <c r="E14" s="280">
        <f>78+7</f>
        <v>85</v>
      </c>
      <c r="F14" s="270">
        <v>22.89</v>
      </c>
      <c r="G14" s="276">
        <f>218*84</f>
        <v>18312</v>
      </c>
      <c r="H14" s="282">
        <v>12.33</v>
      </c>
      <c r="I14" s="65"/>
      <c r="J14" s="66"/>
      <c r="K14" s="65"/>
      <c r="L14" s="66"/>
      <c r="M14" s="65"/>
      <c r="N14" s="66"/>
      <c r="O14" s="56"/>
    </row>
    <row r="15" spans="1:15" ht="15" customHeight="1">
      <c r="A15" s="310"/>
      <c r="B15" s="65" t="s">
        <v>96</v>
      </c>
      <c r="C15" s="115">
        <v>5280</v>
      </c>
      <c r="D15" s="66">
        <f>3.94+2.971+0.093</f>
        <v>7.004</v>
      </c>
      <c r="E15" s="281"/>
      <c r="F15" s="271"/>
      <c r="G15" s="277"/>
      <c r="H15" s="283"/>
      <c r="I15" s="65"/>
      <c r="J15" s="66"/>
      <c r="K15" s="65"/>
      <c r="L15" s="66"/>
      <c r="M15" s="65"/>
      <c r="N15" s="66"/>
      <c r="O15" s="56"/>
    </row>
    <row r="16" spans="1:15" ht="15" customHeight="1" thickBot="1">
      <c r="A16" s="310"/>
      <c r="B16" s="65" t="s">
        <v>95</v>
      </c>
      <c r="C16" s="115">
        <v>17.25</v>
      </c>
      <c r="D16" s="66">
        <v>45.412</v>
      </c>
      <c r="E16" s="281"/>
      <c r="F16" s="271"/>
      <c r="G16" s="277"/>
      <c r="H16" s="283"/>
      <c r="I16" s="65"/>
      <c r="J16" s="66"/>
      <c r="K16" s="65"/>
      <c r="L16" s="66"/>
      <c r="M16" s="65"/>
      <c r="N16" s="66"/>
      <c r="O16" s="56"/>
    </row>
    <row r="17" spans="1:15" ht="13.5" thickTop="1">
      <c r="A17" s="310" t="s">
        <v>18</v>
      </c>
      <c r="B17" s="69" t="s">
        <v>95</v>
      </c>
      <c r="C17" s="116">
        <v>0</v>
      </c>
      <c r="D17" s="62">
        <f>5.91+2.971+0.093</f>
        <v>8.974</v>
      </c>
      <c r="E17" s="280">
        <v>157</v>
      </c>
      <c r="F17" s="270">
        <v>22.89</v>
      </c>
      <c r="G17" s="276">
        <f>218*84</f>
        <v>18312</v>
      </c>
      <c r="H17" s="282">
        <v>12.33</v>
      </c>
      <c r="I17" s="65"/>
      <c r="J17" s="66"/>
      <c r="K17" s="65"/>
      <c r="L17" s="66"/>
      <c r="M17" s="65"/>
      <c r="N17" s="66"/>
      <c r="O17" s="56"/>
    </row>
    <row r="18" spans="1:15" ht="12.75">
      <c r="A18" s="310"/>
      <c r="B18" s="65" t="s">
        <v>96</v>
      </c>
      <c r="C18" s="115">
        <v>5940</v>
      </c>
      <c r="D18" s="66">
        <f>3.94+2.971+0.093</f>
        <v>7.004</v>
      </c>
      <c r="E18" s="281"/>
      <c r="F18" s="271"/>
      <c r="G18" s="277"/>
      <c r="H18" s="283"/>
      <c r="I18" s="65"/>
      <c r="J18" s="66"/>
      <c r="K18" s="65"/>
      <c r="L18" s="66"/>
      <c r="M18" s="65"/>
      <c r="N18" s="66"/>
      <c r="O18" s="56"/>
    </row>
    <row r="19" spans="1:15" ht="13.5" thickBot="1">
      <c r="A19" s="310"/>
      <c r="B19" s="65" t="s">
        <v>95</v>
      </c>
      <c r="C19" s="115">
        <v>17.25</v>
      </c>
      <c r="D19" s="66">
        <v>45.412</v>
      </c>
      <c r="E19" s="281"/>
      <c r="F19" s="271"/>
      <c r="G19" s="277"/>
      <c r="H19" s="283"/>
      <c r="I19" s="65"/>
      <c r="J19" s="66"/>
      <c r="K19" s="65"/>
      <c r="L19" s="66"/>
      <c r="M19" s="65"/>
      <c r="N19" s="66"/>
      <c r="O19" s="56"/>
    </row>
    <row r="20" spans="1:15" ht="13.5" thickTop="1">
      <c r="A20" s="310" t="s">
        <v>19</v>
      </c>
      <c r="B20" s="69" t="s">
        <v>95</v>
      </c>
      <c r="C20" s="116">
        <v>0</v>
      </c>
      <c r="D20" s="62">
        <f>5.91+2.971+0.093</f>
        <v>8.974</v>
      </c>
      <c r="E20" s="280">
        <f>84+7</f>
        <v>91</v>
      </c>
      <c r="F20" s="270">
        <v>25.76</v>
      </c>
      <c r="G20" s="276">
        <f>218*84</f>
        <v>18312</v>
      </c>
      <c r="H20" s="282">
        <v>12.33</v>
      </c>
      <c r="I20" s="65"/>
      <c r="J20" s="66"/>
      <c r="K20" s="65"/>
      <c r="L20" s="66"/>
      <c r="M20" s="65"/>
      <c r="N20" s="66"/>
      <c r="O20" s="56"/>
    </row>
    <row r="21" spans="1:15" ht="12.75">
      <c r="A21" s="310"/>
      <c r="B21" s="65" t="s">
        <v>96</v>
      </c>
      <c r="C21" s="115">
        <v>4950</v>
      </c>
      <c r="D21" s="66">
        <f>3.94+2.971+0.093</f>
        <v>7.004</v>
      </c>
      <c r="E21" s="281"/>
      <c r="F21" s="271"/>
      <c r="G21" s="277"/>
      <c r="H21" s="283"/>
      <c r="I21" s="65"/>
      <c r="J21" s="66"/>
      <c r="K21" s="65"/>
      <c r="L21" s="66"/>
      <c r="M21" s="65"/>
      <c r="N21" s="66"/>
      <c r="O21" s="56"/>
    </row>
    <row r="22" spans="1:15" ht="13.5" thickBot="1">
      <c r="A22" s="310"/>
      <c r="B22" s="65" t="s">
        <v>95</v>
      </c>
      <c r="C22" s="115">
        <v>17.25</v>
      </c>
      <c r="D22" s="66">
        <v>45.412</v>
      </c>
      <c r="E22" s="281"/>
      <c r="F22" s="271"/>
      <c r="G22" s="277"/>
      <c r="H22" s="283"/>
      <c r="I22" s="65"/>
      <c r="J22" s="66"/>
      <c r="K22" s="65"/>
      <c r="L22" s="66"/>
      <c r="M22" s="65"/>
      <c r="N22" s="66"/>
      <c r="O22" s="56"/>
    </row>
    <row r="23" spans="1:15" ht="13.5" thickTop="1">
      <c r="A23" s="278" t="s">
        <v>20</v>
      </c>
      <c r="B23" s="69" t="s">
        <v>95</v>
      </c>
      <c r="C23" s="116">
        <v>0</v>
      </c>
      <c r="D23" s="62">
        <f>5.91+2.971+0.093</f>
        <v>8.974</v>
      </c>
      <c r="E23" s="280">
        <f>128+13</f>
        <v>141</v>
      </c>
      <c r="F23" s="270">
        <v>25.76</v>
      </c>
      <c r="G23" s="276">
        <f>218*84</f>
        <v>18312</v>
      </c>
      <c r="H23" s="270">
        <v>12.33</v>
      </c>
      <c r="I23" s="69"/>
      <c r="J23" s="60"/>
      <c r="K23" s="69"/>
      <c r="L23" s="60"/>
      <c r="M23" s="69"/>
      <c r="N23" s="60"/>
      <c r="O23" s="56"/>
    </row>
    <row r="24" spans="1:15" ht="12.75">
      <c r="A24" s="279"/>
      <c r="B24" s="65" t="s">
        <v>96</v>
      </c>
      <c r="C24" s="115">
        <v>4890</v>
      </c>
      <c r="D24" s="66">
        <f>3.94+2.971+0.093</f>
        <v>7.004</v>
      </c>
      <c r="E24" s="281"/>
      <c r="F24" s="271"/>
      <c r="G24" s="277"/>
      <c r="H24" s="271"/>
      <c r="I24" s="65"/>
      <c r="J24" s="66"/>
      <c r="K24" s="65"/>
      <c r="L24" s="66"/>
      <c r="M24" s="65"/>
      <c r="N24" s="66"/>
      <c r="O24" s="56"/>
    </row>
    <row r="25" spans="1:15" ht="13.5" thickBot="1">
      <c r="A25" s="279"/>
      <c r="B25" s="65" t="s">
        <v>95</v>
      </c>
      <c r="C25" s="115">
        <v>17.25</v>
      </c>
      <c r="D25" s="66">
        <v>45.412</v>
      </c>
      <c r="E25" s="281"/>
      <c r="F25" s="271"/>
      <c r="G25" s="277"/>
      <c r="H25" s="271"/>
      <c r="I25" s="65"/>
      <c r="J25" s="66"/>
      <c r="K25" s="65"/>
      <c r="L25" s="66"/>
      <c r="M25" s="65"/>
      <c r="N25" s="66"/>
      <c r="O25" s="56"/>
    </row>
    <row r="26" spans="1:15" ht="13.5" thickTop="1">
      <c r="A26" s="278" t="s">
        <v>69</v>
      </c>
      <c r="B26" s="69" t="s">
        <v>95</v>
      </c>
      <c r="C26" s="116">
        <v>0</v>
      </c>
      <c r="D26" s="62">
        <f>5.91+2.971+0.093</f>
        <v>8.974</v>
      </c>
      <c r="E26" s="280">
        <f>102+11</f>
        <v>113</v>
      </c>
      <c r="F26" s="270">
        <v>25.76</v>
      </c>
      <c r="G26" s="276">
        <f>218*84</f>
        <v>18312</v>
      </c>
      <c r="H26" s="270">
        <v>12.33</v>
      </c>
      <c r="I26" s="69"/>
      <c r="J26" s="60"/>
      <c r="K26" s="69"/>
      <c r="L26" s="60"/>
      <c r="M26" s="69"/>
      <c r="N26" s="60"/>
      <c r="O26" s="56"/>
    </row>
    <row r="27" spans="1:15" ht="12.75">
      <c r="A27" s="279"/>
      <c r="B27" s="65" t="s">
        <v>96</v>
      </c>
      <c r="C27" s="115">
        <v>4950</v>
      </c>
      <c r="D27" s="66">
        <f>3.94+2.971+0.093</f>
        <v>7.004</v>
      </c>
      <c r="E27" s="281"/>
      <c r="F27" s="271"/>
      <c r="G27" s="277"/>
      <c r="H27" s="271"/>
      <c r="I27" s="65"/>
      <c r="J27" s="66"/>
      <c r="K27" s="65"/>
      <c r="L27" s="66"/>
      <c r="M27" s="65"/>
      <c r="N27" s="66"/>
      <c r="O27" s="56"/>
    </row>
    <row r="28" spans="1:15" ht="13.5" thickBot="1">
      <c r="A28" s="279"/>
      <c r="B28" s="65" t="s">
        <v>95</v>
      </c>
      <c r="C28" s="115">
        <v>17.25</v>
      </c>
      <c r="D28" s="66">
        <v>45.412</v>
      </c>
      <c r="E28" s="281"/>
      <c r="F28" s="271"/>
      <c r="G28" s="277"/>
      <c r="H28" s="271"/>
      <c r="I28" s="65"/>
      <c r="J28" s="66"/>
      <c r="K28" s="65"/>
      <c r="L28" s="66"/>
      <c r="M28" s="65"/>
      <c r="N28" s="66"/>
      <c r="O28" s="56"/>
    </row>
    <row r="29" spans="1:15" ht="13.5" thickTop="1">
      <c r="A29" s="278" t="s">
        <v>70</v>
      </c>
      <c r="B29" s="69" t="s">
        <v>95</v>
      </c>
      <c r="C29" s="116">
        <v>0</v>
      </c>
      <c r="D29" s="62">
        <f>5.91+2.971+0.093</f>
        <v>8.974</v>
      </c>
      <c r="E29" s="280">
        <v>70</v>
      </c>
      <c r="F29" s="270">
        <v>25.76</v>
      </c>
      <c r="G29" s="276">
        <f>218*84</f>
        <v>18312</v>
      </c>
      <c r="H29" s="270">
        <v>12.33</v>
      </c>
      <c r="I29" s="69"/>
      <c r="J29" s="60"/>
      <c r="K29" s="69"/>
      <c r="L29" s="60"/>
      <c r="M29" s="69"/>
      <c r="N29" s="60"/>
      <c r="O29" s="56"/>
    </row>
    <row r="30" spans="1:15" ht="12.75">
      <c r="A30" s="279"/>
      <c r="B30" s="65" t="s">
        <v>96</v>
      </c>
      <c r="C30" s="115">
        <v>4230</v>
      </c>
      <c r="D30" s="66">
        <f>3.94+2.971+0.093</f>
        <v>7.004</v>
      </c>
      <c r="E30" s="281"/>
      <c r="F30" s="271"/>
      <c r="G30" s="277"/>
      <c r="H30" s="271"/>
      <c r="I30" s="65"/>
      <c r="J30" s="66"/>
      <c r="K30" s="65"/>
      <c r="L30" s="66"/>
      <c r="M30" s="65"/>
      <c r="N30" s="66"/>
      <c r="O30" s="56"/>
    </row>
    <row r="31" spans="1:15" ht="12.75">
      <c r="A31" s="279"/>
      <c r="B31" s="65" t="s">
        <v>95</v>
      </c>
      <c r="C31" s="115">
        <v>17.25</v>
      </c>
      <c r="D31" s="66">
        <v>45.412</v>
      </c>
      <c r="E31" s="281"/>
      <c r="F31" s="271"/>
      <c r="G31" s="277"/>
      <c r="H31" s="271"/>
      <c r="I31" s="65"/>
      <c r="J31" s="66"/>
      <c r="K31" s="65"/>
      <c r="L31" s="66"/>
      <c r="M31" s="65"/>
      <c r="N31" s="66"/>
      <c r="O31" s="56"/>
    </row>
    <row r="32" spans="1:15" ht="12.75">
      <c r="A32" s="278" t="s">
        <v>22</v>
      </c>
      <c r="B32" s="69" t="s">
        <v>95</v>
      </c>
      <c r="C32" s="116">
        <v>0</v>
      </c>
      <c r="D32" s="60">
        <f>6.04+2.971+0.093</f>
        <v>9.104</v>
      </c>
      <c r="E32" s="280">
        <v>56</v>
      </c>
      <c r="F32" s="270">
        <v>25.76</v>
      </c>
      <c r="G32" s="276">
        <f>218*84</f>
        <v>18312</v>
      </c>
      <c r="H32" s="270">
        <v>12.33</v>
      </c>
      <c r="I32" s="69"/>
      <c r="J32" s="60"/>
      <c r="K32" s="69"/>
      <c r="L32" s="60"/>
      <c r="M32" s="69"/>
      <c r="N32" s="60"/>
      <c r="O32" s="56"/>
    </row>
    <row r="33" spans="1:15" ht="12.75">
      <c r="A33" s="279"/>
      <c r="B33" s="65" t="s">
        <v>96</v>
      </c>
      <c r="C33" s="115">
        <v>4050</v>
      </c>
      <c r="D33" s="66">
        <f>4.03+0.743+0.093</f>
        <v>4.8660000000000005</v>
      </c>
      <c r="E33" s="281"/>
      <c r="F33" s="271"/>
      <c r="G33" s="277"/>
      <c r="H33" s="271"/>
      <c r="I33" s="65"/>
      <c r="J33" s="66"/>
      <c r="K33" s="65"/>
      <c r="L33" s="66"/>
      <c r="M33" s="65"/>
      <c r="N33" s="66"/>
      <c r="O33" s="56"/>
    </row>
    <row r="34" spans="1:15" ht="12.75">
      <c r="A34" s="279"/>
      <c r="B34" s="65" t="s">
        <v>95</v>
      </c>
      <c r="C34" s="115">
        <v>17.25</v>
      </c>
      <c r="D34" s="66">
        <v>45.412</v>
      </c>
      <c r="E34" s="281"/>
      <c r="F34" s="271"/>
      <c r="G34" s="277"/>
      <c r="H34" s="271"/>
      <c r="I34" s="65"/>
      <c r="J34" s="66"/>
      <c r="K34" s="65"/>
      <c r="L34" s="66"/>
      <c r="M34" s="65"/>
      <c r="N34" s="66"/>
      <c r="O34" s="56"/>
    </row>
    <row r="35" spans="1:15" ht="12.75">
      <c r="A35" s="278" t="s">
        <v>23</v>
      </c>
      <c r="B35" s="69" t="s">
        <v>95</v>
      </c>
      <c r="C35" s="116">
        <v>0</v>
      </c>
      <c r="D35" s="60">
        <f>6.04+2.971+0.093</f>
        <v>9.104</v>
      </c>
      <c r="E35" s="280">
        <f>177+15</f>
        <v>192</v>
      </c>
      <c r="F35" s="270">
        <v>25.76</v>
      </c>
      <c r="G35" s="276">
        <f>218*84</f>
        <v>18312</v>
      </c>
      <c r="H35" s="270">
        <v>12.33</v>
      </c>
      <c r="I35" s="69"/>
      <c r="J35" s="60"/>
      <c r="K35" s="69"/>
      <c r="L35" s="60"/>
      <c r="M35" s="69"/>
      <c r="N35" s="60"/>
      <c r="O35" s="56"/>
    </row>
    <row r="36" spans="1:15" ht="12.75">
      <c r="A36" s="279"/>
      <c r="B36" s="65" t="s">
        <v>96</v>
      </c>
      <c r="C36" s="115">
        <v>4770</v>
      </c>
      <c r="D36" s="66">
        <f>4.03+0.743+0.093</f>
        <v>4.8660000000000005</v>
      </c>
      <c r="E36" s="281"/>
      <c r="F36" s="271"/>
      <c r="G36" s="277"/>
      <c r="H36" s="271"/>
      <c r="I36" s="65"/>
      <c r="J36" s="66"/>
      <c r="K36" s="65"/>
      <c r="L36" s="66"/>
      <c r="M36" s="65"/>
      <c r="N36" s="66"/>
      <c r="O36" s="56"/>
    </row>
    <row r="37" spans="1:15" ht="12.75">
      <c r="A37" s="279"/>
      <c r="B37" s="65" t="s">
        <v>95</v>
      </c>
      <c r="C37" s="115">
        <v>17.25</v>
      </c>
      <c r="D37" s="66">
        <v>45.412</v>
      </c>
      <c r="E37" s="281"/>
      <c r="F37" s="271"/>
      <c r="G37" s="277"/>
      <c r="H37" s="271"/>
      <c r="I37" s="65"/>
      <c r="J37" s="66"/>
      <c r="K37" s="65"/>
      <c r="L37" s="66"/>
      <c r="M37" s="65"/>
      <c r="N37" s="66"/>
      <c r="O37" s="56"/>
    </row>
    <row r="38" spans="1:15" ht="12.75">
      <c r="A38" s="278" t="s">
        <v>24</v>
      </c>
      <c r="B38" s="69" t="s">
        <v>95</v>
      </c>
      <c r="C38" s="116">
        <v>0</v>
      </c>
      <c r="D38" s="60">
        <f>6.04+2.971+0.093</f>
        <v>9.104</v>
      </c>
      <c r="E38" s="280">
        <f>174+14</f>
        <v>188</v>
      </c>
      <c r="F38" s="270">
        <v>25.76</v>
      </c>
      <c r="G38" s="276">
        <f>218*84</f>
        <v>18312</v>
      </c>
      <c r="H38" s="270">
        <v>12.33</v>
      </c>
      <c r="I38" s="69"/>
      <c r="J38" s="73"/>
      <c r="K38" s="73"/>
      <c r="L38" s="73"/>
      <c r="M38" s="73"/>
      <c r="N38" s="60"/>
      <c r="O38" s="56"/>
    </row>
    <row r="39" spans="1:15" ht="12.75">
      <c r="A39" s="279"/>
      <c r="B39" s="65" t="s">
        <v>96</v>
      </c>
      <c r="C39" s="115">
        <v>5220</v>
      </c>
      <c r="D39" s="66">
        <f>4.03+0.743+0.093</f>
        <v>4.8660000000000005</v>
      </c>
      <c r="E39" s="281"/>
      <c r="F39" s="271"/>
      <c r="G39" s="277"/>
      <c r="H39" s="271"/>
      <c r="I39" s="65"/>
      <c r="J39" s="74"/>
      <c r="K39" s="74"/>
      <c r="L39" s="74"/>
      <c r="M39" s="74"/>
      <c r="N39" s="66"/>
      <c r="O39" s="56"/>
    </row>
    <row r="40" spans="1:15" ht="12.75">
      <c r="A40" s="279"/>
      <c r="B40" s="65" t="s">
        <v>95</v>
      </c>
      <c r="C40" s="115">
        <v>17.25</v>
      </c>
      <c r="D40" s="66">
        <v>45.412</v>
      </c>
      <c r="E40" s="281"/>
      <c r="F40" s="271"/>
      <c r="G40" s="277"/>
      <c r="H40" s="271"/>
      <c r="I40" s="65"/>
      <c r="J40" s="74"/>
      <c r="K40" s="74"/>
      <c r="L40" s="74"/>
      <c r="M40" s="74"/>
      <c r="N40" s="66"/>
      <c r="O40" s="56"/>
    </row>
    <row r="41" spans="1:15" ht="12.75">
      <c r="A41" s="278" t="s">
        <v>25</v>
      </c>
      <c r="B41" s="69" t="s">
        <v>95</v>
      </c>
      <c r="C41" s="116"/>
      <c r="D41" s="60"/>
      <c r="E41" s="280"/>
      <c r="F41" s="270"/>
      <c r="G41" s="276"/>
      <c r="H41" s="270"/>
      <c r="I41" s="69"/>
      <c r="J41" s="60"/>
      <c r="K41" s="69"/>
      <c r="L41" s="60"/>
      <c r="M41" s="69"/>
      <c r="N41" s="60"/>
      <c r="O41" s="56"/>
    </row>
    <row r="42" spans="1:15" ht="12.75">
      <c r="A42" s="279"/>
      <c r="B42" s="65" t="s">
        <v>96</v>
      </c>
      <c r="C42" s="115"/>
      <c r="D42" s="66"/>
      <c r="E42" s="281"/>
      <c r="F42" s="271"/>
      <c r="G42" s="277"/>
      <c r="H42" s="271"/>
      <c r="I42" s="65"/>
      <c r="J42" s="66"/>
      <c r="K42" s="65"/>
      <c r="L42" s="66"/>
      <c r="M42" s="65"/>
      <c r="N42" s="66"/>
      <c r="O42" s="56"/>
    </row>
    <row r="43" spans="1:15" ht="12" customHeight="1" thickBot="1">
      <c r="A43" s="279"/>
      <c r="B43" s="65" t="s">
        <v>95</v>
      </c>
      <c r="C43" s="115"/>
      <c r="D43" s="66"/>
      <c r="E43" s="281"/>
      <c r="F43" s="271"/>
      <c r="G43" s="277"/>
      <c r="H43" s="271"/>
      <c r="I43" s="65"/>
      <c r="J43" s="66"/>
      <c r="K43" s="65"/>
      <c r="L43" s="66"/>
      <c r="M43" s="65"/>
      <c r="N43" s="66"/>
      <c r="O43" s="56"/>
    </row>
    <row r="44" spans="1:15" ht="12.75">
      <c r="A44" s="272" t="s">
        <v>26</v>
      </c>
      <c r="B44" s="80" t="s">
        <v>95</v>
      </c>
      <c r="C44" s="80"/>
      <c r="D44" s="80"/>
      <c r="E44" s="274"/>
      <c r="F44" s="270"/>
      <c r="G44" s="276"/>
      <c r="H44" s="270"/>
      <c r="I44" s="65"/>
      <c r="J44" s="66"/>
      <c r="K44" s="65"/>
      <c r="L44" s="66"/>
      <c r="M44" s="65"/>
      <c r="N44" s="66"/>
      <c r="O44" s="56"/>
    </row>
    <row r="45" spans="1:15" ht="12.75">
      <c r="A45" s="273"/>
      <c r="B45" s="81" t="s">
        <v>96</v>
      </c>
      <c r="C45" s="81"/>
      <c r="D45" s="81"/>
      <c r="E45" s="275"/>
      <c r="F45" s="271"/>
      <c r="G45" s="277"/>
      <c r="H45" s="271"/>
      <c r="I45" s="65"/>
      <c r="J45" s="66"/>
      <c r="K45" s="65"/>
      <c r="L45" s="66"/>
      <c r="M45" s="65"/>
      <c r="N45" s="66"/>
      <c r="O45" s="56"/>
    </row>
    <row r="46" spans="1:15" ht="12.75">
      <c r="A46" s="273"/>
      <c r="B46" s="81" t="s">
        <v>95</v>
      </c>
      <c r="C46" s="81"/>
      <c r="D46" s="81"/>
      <c r="E46" s="275"/>
      <c r="F46" s="271"/>
      <c r="G46" s="277"/>
      <c r="H46" s="271"/>
      <c r="I46" s="65"/>
      <c r="J46" s="66"/>
      <c r="K46" s="65"/>
      <c r="L46" s="66"/>
      <c r="M46" s="65"/>
      <c r="N46" s="66"/>
      <c r="O46" s="56"/>
    </row>
    <row r="47" spans="1:15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6"/>
    </row>
    <row r="48" spans="1:15" s="37" customFormat="1" ht="12.75">
      <c r="A48" s="312" t="s">
        <v>32</v>
      </c>
      <c r="B48" s="312"/>
      <c r="C48" s="312"/>
      <c r="D48" s="313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6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219" t="s">
        <v>35</v>
      </c>
      <c r="C50" s="219"/>
      <c r="D50" s="219"/>
      <c r="E50" s="220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219" t="s">
        <v>34</v>
      </c>
      <c r="C51" s="219"/>
      <c r="D51" s="219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</sheetData>
  <sheetProtection/>
  <mergeCells count="79">
    <mergeCell ref="H29:H31"/>
    <mergeCell ref="A29:A31"/>
    <mergeCell ref="E29:E31"/>
    <mergeCell ref="H26:H28"/>
    <mergeCell ref="A26:A28"/>
    <mergeCell ref="E26:E28"/>
    <mergeCell ref="F26:F28"/>
    <mergeCell ref="G26:G28"/>
    <mergeCell ref="F29:F31"/>
    <mergeCell ref="G29:G31"/>
    <mergeCell ref="G20:G22"/>
    <mergeCell ref="H20:H22"/>
    <mergeCell ref="H23:H25"/>
    <mergeCell ref="A23:A25"/>
    <mergeCell ref="E23:E25"/>
    <mergeCell ref="F23:F25"/>
    <mergeCell ref="G23:G25"/>
    <mergeCell ref="F11:F13"/>
    <mergeCell ref="E14:E16"/>
    <mergeCell ref="A20:A22"/>
    <mergeCell ref="E20:E22"/>
    <mergeCell ref="F20:F22"/>
    <mergeCell ref="F14:F16"/>
    <mergeCell ref="B51:D51"/>
    <mergeCell ref="A11:A13"/>
    <mergeCell ref="A48:D48"/>
    <mergeCell ref="B50:E50"/>
    <mergeCell ref="A14:A16"/>
    <mergeCell ref="E11:E13"/>
    <mergeCell ref="A35:A37"/>
    <mergeCell ref="E35:E37"/>
    <mergeCell ref="A38:A40"/>
    <mergeCell ref="E38:E40"/>
    <mergeCell ref="M9:N9"/>
    <mergeCell ref="A6:N7"/>
    <mergeCell ref="A8:A10"/>
    <mergeCell ref="B8:D8"/>
    <mergeCell ref="E8:F8"/>
    <mergeCell ref="G8:N8"/>
    <mergeCell ref="D9:D10"/>
    <mergeCell ref="E9:E10"/>
    <mergeCell ref="F9:F10"/>
    <mergeCell ref="I1:K1"/>
    <mergeCell ref="I2:K2"/>
    <mergeCell ref="I3:K3"/>
    <mergeCell ref="G11:G13"/>
    <mergeCell ref="I9:J9"/>
    <mergeCell ref="K9:L9"/>
    <mergeCell ref="G9:H9"/>
    <mergeCell ref="H11:H13"/>
    <mergeCell ref="G14:G16"/>
    <mergeCell ref="H17:H19"/>
    <mergeCell ref="A17:A19"/>
    <mergeCell ref="E17:E19"/>
    <mergeCell ref="F17:F19"/>
    <mergeCell ref="G17:G19"/>
    <mergeCell ref="H14:H16"/>
    <mergeCell ref="G41:G43"/>
    <mergeCell ref="A32:A34"/>
    <mergeCell ref="G32:G34"/>
    <mergeCell ref="F41:F43"/>
    <mergeCell ref="F38:F40"/>
    <mergeCell ref="G38:G40"/>
    <mergeCell ref="H32:H34"/>
    <mergeCell ref="E32:E34"/>
    <mergeCell ref="F32:F34"/>
    <mergeCell ref="G35:G37"/>
    <mergeCell ref="H35:H37"/>
    <mergeCell ref="F35:F37"/>
    <mergeCell ref="H38:H40"/>
    <mergeCell ref="B9:C10"/>
    <mergeCell ref="H44:H46"/>
    <mergeCell ref="A44:A46"/>
    <mergeCell ref="E44:E46"/>
    <mergeCell ref="F44:F46"/>
    <mergeCell ref="G44:G46"/>
    <mergeCell ref="H41:H43"/>
    <mergeCell ref="A41:A43"/>
    <mergeCell ref="E41:E43"/>
  </mergeCells>
  <printOptions/>
  <pageMargins left="0.29" right="0.2" top="0.35" bottom="0.36" header="0.26" footer="0.2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3">
      <selection activeCell="D38" sqref="D38:D40"/>
    </sheetView>
  </sheetViews>
  <sheetFormatPr defaultColWidth="9.140625" defaultRowHeight="12.75"/>
  <cols>
    <col min="1" max="1" width="18.140625" style="0" customWidth="1"/>
    <col min="2" max="2" width="7.28125" style="0" customWidth="1"/>
    <col min="3" max="3" width="9.7109375" style="0" customWidth="1"/>
    <col min="4" max="4" width="6.7109375" style="0" customWidth="1"/>
    <col min="5" max="5" width="12.7109375" style="0" customWidth="1"/>
    <col min="6" max="6" width="7.00390625" style="0" customWidth="1"/>
    <col min="7" max="7" width="17.421875" style="0" customWidth="1"/>
    <col min="8" max="8" width="8.00390625" style="0" customWidth="1"/>
    <col min="9" max="9" width="11.57421875" style="0" customWidth="1"/>
    <col min="10" max="10" width="6.00390625" style="0" customWidth="1"/>
    <col min="11" max="11" width="12.00390625" style="0" customWidth="1"/>
    <col min="12" max="12" width="5.57421875" style="0" customWidth="1"/>
    <col min="13" max="13" width="13.421875" style="0" customWidth="1"/>
    <col min="14" max="14" width="10.421875" style="0" customWidth="1"/>
  </cols>
  <sheetData>
    <row r="1" spans="1:13" s="35" customFormat="1" ht="15">
      <c r="A1" s="29" t="s">
        <v>41</v>
      </c>
      <c r="B1" s="27" t="s">
        <v>105</v>
      </c>
      <c r="C1" s="27"/>
      <c r="E1" s="28"/>
      <c r="F1" s="28">
        <v>50476</v>
      </c>
      <c r="G1" s="28"/>
      <c r="H1" s="27" t="s">
        <v>29</v>
      </c>
      <c r="I1" s="27"/>
      <c r="J1" s="27"/>
      <c r="K1" s="28">
        <v>967</v>
      </c>
      <c r="L1" s="28"/>
      <c r="M1" s="28"/>
    </row>
    <row r="2" spans="1:13" s="35" customFormat="1" ht="15">
      <c r="A2" s="27" t="s">
        <v>1</v>
      </c>
      <c r="B2" s="27" t="s">
        <v>93</v>
      </c>
      <c r="C2" s="27"/>
      <c r="E2" s="28"/>
      <c r="F2" s="28">
        <v>50475</v>
      </c>
      <c r="G2" s="28"/>
      <c r="H2" s="27" t="s">
        <v>2</v>
      </c>
      <c r="I2" s="27"/>
      <c r="J2" s="27"/>
      <c r="K2" s="28">
        <v>7</v>
      </c>
      <c r="L2" s="28"/>
      <c r="M2" s="28"/>
    </row>
    <row r="3" spans="1:13" s="35" customFormat="1" ht="15">
      <c r="A3" s="27" t="s">
        <v>0</v>
      </c>
      <c r="B3" s="27" t="s">
        <v>38</v>
      </c>
      <c r="C3" s="27"/>
      <c r="E3" s="28"/>
      <c r="F3" s="28"/>
      <c r="G3" s="28"/>
      <c r="H3" s="27" t="s">
        <v>3</v>
      </c>
      <c r="I3" s="27"/>
      <c r="J3" s="27"/>
      <c r="K3" s="28">
        <v>2</v>
      </c>
      <c r="L3" s="28"/>
      <c r="M3" s="28"/>
    </row>
    <row r="4" spans="1:14" s="35" customFormat="1" ht="15">
      <c r="A4" s="27" t="s">
        <v>4</v>
      </c>
      <c r="B4" s="27">
        <v>162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</row>
    <row r="5" spans="1:13" ht="15" thickBot="1">
      <c r="A5" s="26"/>
      <c r="B5" s="26"/>
      <c r="C5" s="26"/>
      <c r="D5" s="26"/>
      <c r="E5" s="26"/>
      <c r="F5" s="26"/>
      <c r="G5" s="26"/>
      <c r="H5" s="26"/>
      <c r="I5" s="26"/>
      <c r="J5" s="45"/>
      <c r="K5" s="45" t="s">
        <v>66</v>
      </c>
      <c r="L5" s="45"/>
      <c r="M5" s="26"/>
    </row>
    <row r="6" spans="1:14" ht="13.5" thickTop="1">
      <c r="A6" s="221" t="s">
        <v>5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3"/>
    </row>
    <row r="7" spans="1:14" ht="13.5" thickBot="1">
      <c r="A7" s="224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6"/>
    </row>
    <row r="8" spans="1:14" ht="16.5" thickBot="1" thickTop="1">
      <c r="A8" s="211" t="s">
        <v>6</v>
      </c>
      <c r="B8" s="246" t="s">
        <v>7</v>
      </c>
      <c r="C8" s="247"/>
      <c r="D8" s="248"/>
      <c r="E8" s="246" t="s">
        <v>11</v>
      </c>
      <c r="F8" s="248"/>
      <c r="G8" s="227" t="s">
        <v>15</v>
      </c>
      <c r="H8" s="228"/>
      <c r="I8" s="228"/>
      <c r="J8" s="228"/>
      <c r="K8" s="228"/>
      <c r="L8" s="228"/>
      <c r="M8" s="228"/>
      <c r="N8" s="229"/>
    </row>
    <row r="9" spans="1:14" ht="13.5" thickTop="1">
      <c r="A9" s="212"/>
      <c r="B9" s="230" t="s">
        <v>8</v>
      </c>
      <c r="C9" s="231"/>
      <c r="D9" s="218" t="s">
        <v>9</v>
      </c>
      <c r="E9" s="214" t="s">
        <v>10</v>
      </c>
      <c r="F9" s="218" t="s">
        <v>9</v>
      </c>
      <c r="G9" s="203" t="s">
        <v>27</v>
      </c>
      <c r="H9" s="204"/>
      <c r="I9" s="216" t="s">
        <v>28</v>
      </c>
      <c r="J9" s="202"/>
      <c r="K9" s="216" t="s">
        <v>13</v>
      </c>
      <c r="L9" s="202"/>
      <c r="M9" s="216" t="s">
        <v>14</v>
      </c>
      <c r="N9" s="202"/>
    </row>
    <row r="10" spans="1:14" ht="15" thickBot="1">
      <c r="A10" s="213"/>
      <c r="B10" s="314"/>
      <c r="C10" s="239"/>
      <c r="D10" s="235"/>
      <c r="E10" s="215"/>
      <c r="F10" s="235"/>
      <c r="G10" s="18" t="s">
        <v>117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25" t="s">
        <v>16</v>
      </c>
      <c r="B11" s="102" t="s">
        <v>95</v>
      </c>
      <c r="C11" s="87">
        <v>8960</v>
      </c>
      <c r="D11" s="6">
        <f>5.91+2.971+0.093</f>
        <v>8.974</v>
      </c>
      <c r="E11" s="216">
        <f>265+5</f>
        <v>270</v>
      </c>
      <c r="F11" s="202">
        <v>22.89</v>
      </c>
      <c r="G11" s="327">
        <f>150*84</f>
        <v>12600</v>
      </c>
      <c r="H11" s="328">
        <v>12.33</v>
      </c>
      <c r="I11" s="7"/>
      <c r="J11" s="8"/>
      <c r="K11" s="7"/>
      <c r="L11" s="8"/>
      <c r="M11" s="7"/>
      <c r="N11" s="8"/>
    </row>
    <row r="12" spans="1:14" ht="15.75" customHeight="1">
      <c r="A12" s="326"/>
      <c r="B12" s="107" t="s">
        <v>102</v>
      </c>
      <c r="C12" s="119">
        <v>0</v>
      </c>
      <c r="D12" s="8">
        <f>3.94+0.743+0.093</f>
        <v>4.776</v>
      </c>
      <c r="E12" s="329"/>
      <c r="F12" s="244"/>
      <c r="G12" s="245"/>
      <c r="H12" s="251"/>
      <c r="I12" s="7"/>
      <c r="J12" s="8"/>
      <c r="K12" s="7"/>
      <c r="L12" s="8"/>
      <c r="M12" s="7"/>
      <c r="N12" s="8"/>
    </row>
    <row r="13" spans="1:14" ht="15.75" customHeight="1" thickBot="1">
      <c r="A13" s="326"/>
      <c r="B13" s="107" t="s">
        <v>115</v>
      </c>
      <c r="C13" s="119">
        <v>17.25</v>
      </c>
      <c r="D13" s="8">
        <v>45.412</v>
      </c>
      <c r="E13" s="329"/>
      <c r="F13" s="244"/>
      <c r="G13" s="245"/>
      <c r="H13" s="251"/>
      <c r="I13" s="7"/>
      <c r="J13" s="8"/>
      <c r="K13" s="7"/>
      <c r="L13" s="8"/>
      <c r="M13" s="7"/>
      <c r="N13" s="8"/>
    </row>
    <row r="14" spans="1:14" ht="15" customHeight="1" thickTop="1">
      <c r="A14" s="324" t="s">
        <v>17</v>
      </c>
      <c r="B14" s="102" t="s">
        <v>95</v>
      </c>
      <c r="C14" s="118">
        <v>8920</v>
      </c>
      <c r="D14" s="6">
        <f>5.91+2.971+0.093</f>
        <v>8.974</v>
      </c>
      <c r="E14" s="321">
        <f>306+3</f>
        <v>309</v>
      </c>
      <c r="F14" s="322">
        <v>22.89</v>
      </c>
      <c r="G14" s="320">
        <f>150*84</f>
        <v>12600</v>
      </c>
      <c r="H14" s="323">
        <v>12.33</v>
      </c>
      <c r="I14" s="7"/>
      <c r="J14" s="8"/>
      <c r="K14" s="7"/>
      <c r="L14" s="8"/>
      <c r="M14" s="7"/>
      <c r="N14" s="8"/>
    </row>
    <row r="15" spans="1:14" ht="15" customHeight="1">
      <c r="A15" s="324"/>
      <c r="B15" s="107" t="s">
        <v>102</v>
      </c>
      <c r="C15" s="119">
        <v>0</v>
      </c>
      <c r="D15" s="8">
        <f>3.94+0.743+0.093</f>
        <v>4.776</v>
      </c>
      <c r="E15" s="321"/>
      <c r="F15" s="322"/>
      <c r="G15" s="320"/>
      <c r="H15" s="323"/>
      <c r="I15" s="7"/>
      <c r="J15" s="8"/>
      <c r="K15" s="7"/>
      <c r="L15" s="8"/>
      <c r="M15" s="7"/>
      <c r="N15" s="8"/>
    </row>
    <row r="16" spans="1:14" ht="15" customHeight="1" thickBot="1">
      <c r="A16" s="324"/>
      <c r="B16" s="107" t="s">
        <v>115</v>
      </c>
      <c r="C16" s="119">
        <v>17.25</v>
      </c>
      <c r="D16" s="8">
        <v>45.412</v>
      </c>
      <c r="E16" s="321"/>
      <c r="F16" s="322"/>
      <c r="G16" s="320"/>
      <c r="H16" s="323"/>
      <c r="I16" s="7"/>
      <c r="J16" s="8"/>
      <c r="K16" s="7"/>
      <c r="L16" s="8"/>
      <c r="M16" s="7"/>
      <c r="N16" s="8"/>
    </row>
    <row r="17" spans="1:14" ht="13.5" thickTop="1">
      <c r="A17" s="324" t="s">
        <v>18</v>
      </c>
      <c r="B17" s="102" t="s">
        <v>95</v>
      </c>
      <c r="C17" s="118">
        <v>9720</v>
      </c>
      <c r="D17" s="6">
        <f>5.91+2.971+0.093</f>
        <v>8.974</v>
      </c>
      <c r="E17" s="321">
        <f>438+9</f>
        <v>447</v>
      </c>
      <c r="F17" s="322">
        <v>22.89</v>
      </c>
      <c r="G17" s="320">
        <f>150*84</f>
        <v>12600</v>
      </c>
      <c r="H17" s="323">
        <v>12.33</v>
      </c>
      <c r="I17" s="7"/>
      <c r="J17" s="8"/>
      <c r="K17" s="7"/>
      <c r="L17" s="8"/>
      <c r="M17" s="7"/>
      <c r="N17" s="8"/>
    </row>
    <row r="18" spans="1:14" ht="12.75">
      <c r="A18" s="324"/>
      <c r="B18" s="107" t="s">
        <v>102</v>
      </c>
      <c r="C18" s="119">
        <v>0</v>
      </c>
      <c r="D18" s="8">
        <f>3.94+0.743+0.093</f>
        <v>4.776</v>
      </c>
      <c r="E18" s="321"/>
      <c r="F18" s="322"/>
      <c r="G18" s="320"/>
      <c r="H18" s="323"/>
      <c r="I18" s="7"/>
      <c r="J18" s="8"/>
      <c r="K18" s="7"/>
      <c r="L18" s="8"/>
      <c r="M18" s="7"/>
      <c r="N18" s="8"/>
    </row>
    <row r="19" spans="1:14" ht="13.5" thickBot="1">
      <c r="A19" s="324"/>
      <c r="B19" s="107" t="s">
        <v>115</v>
      </c>
      <c r="C19" s="119">
        <v>17.25</v>
      </c>
      <c r="D19" s="8">
        <v>45.412</v>
      </c>
      <c r="E19" s="321"/>
      <c r="F19" s="322"/>
      <c r="G19" s="320"/>
      <c r="H19" s="323"/>
      <c r="I19" s="7"/>
      <c r="J19" s="8"/>
      <c r="K19" s="7"/>
      <c r="L19" s="8"/>
      <c r="M19" s="7"/>
      <c r="N19" s="8"/>
    </row>
    <row r="20" spans="1:14" ht="13.5" thickTop="1">
      <c r="A20" s="315" t="s">
        <v>19</v>
      </c>
      <c r="B20" s="102" t="s">
        <v>95</v>
      </c>
      <c r="C20" s="118">
        <v>8480</v>
      </c>
      <c r="D20" s="6">
        <f>5.91+2.971+0.093</f>
        <v>8.974</v>
      </c>
      <c r="E20" s="321">
        <v>432</v>
      </c>
      <c r="F20" s="322">
        <v>25.76</v>
      </c>
      <c r="G20" s="320">
        <f>150*84</f>
        <v>12600</v>
      </c>
      <c r="H20" s="323">
        <v>12.33</v>
      </c>
      <c r="I20" s="7"/>
      <c r="J20" s="8"/>
      <c r="K20" s="7"/>
      <c r="L20" s="8"/>
      <c r="M20" s="7"/>
      <c r="N20" s="8"/>
    </row>
    <row r="21" spans="1:14" ht="12.75">
      <c r="A21" s="316"/>
      <c r="B21" s="107" t="s">
        <v>102</v>
      </c>
      <c r="C21" s="119">
        <v>0</v>
      </c>
      <c r="D21" s="8">
        <f>3.94+0.743+0.093</f>
        <v>4.776</v>
      </c>
      <c r="E21" s="321"/>
      <c r="F21" s="322"/>
      <c r="G21" s="320"/>
      <c r="H21" s="323"/>
      <c r="I21" s="7"/>
      <c r="J21" s="8"/>
      <c r="K21" s="7"/>
      <c r="L21" s="8"/>
      <c r="M21" s="7"/>
      <c r="N21" s="8"/>
    </row>
    <row r="22" spans="1:14" ht="13.5" thickBot="1">
      <c r="A22" s="316"/>
      <c r="B22" s="107" t="s">
        <v>115</v>
      </c>
      <c r="C22" s="119">
        <v>17.25</v>
      </c>
      <c r="D22" s="8">
        <v>45.412</v>
      </c>
      <c r="E22" s="321"/>
      <c r="F22" s="322"/>
      <c r="G22" s="320"/>
      <c r="H22" s="323"/>
      <c r="I22" s="7"/>
      <c r="J22" s="8"/>
      <c r="K22" s="7"/>
      <c r="L22" s="8"/>
      <c r="M22" s="7"/>
      <c r="N22" s="8"/>
    </row>
    <row r="23" spans="1:14" ht="13.5" thickTop="1">
      <c r="A23" s="315" t="s">
        <v>20</v>
      </c>
      <c r="B23" s="102" t="s">
        <v>95</v>
      </c>
      <c r="C23" s="118">
        <v>6220</v>
      </c>
      <c r="D23" s="6">
        <f>5.91+2.971+0.093</f>
        <v>8.974</v>
      </c>
      <c r="E23" s="321">
        <v>401</v>
      </c>
      <c r="F23" s="322">
        <v>25.76</v>
      </c>
      <c r="G23" s="240">
        <f>150*84</f>
        <v>12600</v>
      </c>
      <c r="H23" s="234">
        <v>12.33</v>
      </c>
      <c r="I23" s="14"/>
      <c r="J23" s="15"/>
      <c r="K23" s="14"/>
      <c r="L23" s="15"/>
      <c r="M23" s="14"/>
      <c r="N23" s="15"/>
    </row>
    <row r="24" spans="1:14" ht="12.75">
      <c r="A24" s="316"/>
      <c r="B24" s="107" t="s">
        <v>102</v>
      </c>
      <c r="C24" s="119">
        <v>0</v>
      </c>
      <c r="D24" s="8">
        <f>3.94+0.743+0.093</f>
        <v>4.776</v>
      </c>
      <c r="E24" s="321"/>
      <c r="F24" s="322"/>
      <c r="G24" s="319"/>
      <c r="H24" s="210"/>
      <c r="I24" s="7"/>
      <c r="J24" s="8"/>
      <c r="K24" s="7"/>
      <c r="L24" s="8"/>
      <c r="M24" s="7"/>
      <c r="N24" s="8"/>
    </row>
    <row r="25" spans="1:14" ht="13.5" thickBot="1">
      <c r="A25" s="316"/>
      <c r="B25" s="107" t="s">
        <v>115</v>
      </c>
      <c r="C25" s="119">
        <v>17.25</v>
      </c>
      <c r="D25" s="8">
        <v>45.412</v>
      </c>
      <c r="E25" s="321"/>
      <c r="F25" s="322"/>
      <c r="G25" s="319"/>
      <c r="H25" s="210"/>
      <c r="I25" s="7"/>
      <c r="J25" s="8"/>
      <c r="K25" s="7"/>
      <c r="L25" s="8"/>
      <c r="M25" s="7"/>
      <c r="N25" s="8"/>
    </row>
    <row r="26" spans="1:14" ht="13.5" thickTop="1">
      <c r="A26" s="315" t="s">
        <v>69</v>
      </c>
      <c r="B26" s="102" t="s">
        <v>95</v>
      </c>
      <c r="C26" s="118">
        <v>6420</v>
      </c>
      <c r="D26" s="6">
        <f>5.91+2.971+0.093</f>
        <v>8.974</v>
      </c>
      <c r="E26" s="321">
        <f>395+11</f>
        <v>406</v>
      </c>
      <c r="F26" s="322">
        <v>25.76</v>
      </c>
      <c r="G26" s="240">
        <f>150*84</f>
        <v>12600</v>
      </c>
      <c r="H26" s="234">
        <v>12.33</v>
      </c>
      <c r="I26" s="14"/>
      <c r="J26" s="15"/>
      <c r="K26" s="14"/>
      <c r="L26" s="15"/>
      <c r="M26" s="14"/>
      <c r="N26" s="15"/>
    </row>
    <row r="27" spans="1:14" ht="12.75">
      <c r="A27" s="316"/>
      <c r="B27" s="107" t="s">
        <v>102</v>
      </c>
      <c r="C27" s="119">
        <v>0</v>
      </c>
      <c r="D27" s="8">
        <f>3.94+0.743+0.093</f>
        <v>4.776</v>
      </c>
      <c r="E27" s="321"/>
      <c r="F27" s="322"/>
      <c r="G27" s="319"/>
      <c r="H27" s="210"/>
      <c r="I27" s="7"/>
      <c r="J27" s="8"/>
      <c r="K27" s="7"/>
      <c r="L27" s="8"/>
      <c r="M27" s="7"/>
      <c r="N27" s="8"/>
    </row>
    <row r="28" spans="1:14" ht="13.5" thickBot="1">
      <c r="A28" s="316"/>
      <c r="B28" s="107" t="s">
        <v>115</v>
      </c>
      <c r="C28" s="119">
        <v>17.25</v>
      </c>
      <c r="D28" s="8">
        <v>45.412</v>
      </c>
      <c r="E28" s="321"/>
      <c r="F28" s="322"/>
      <c r="G28" s="319"/>
      <c r="H28" s="210"/>
      <c r="I28" s="7"/>
      <c r="J28" s="8"/>
      <c r="K28" s="7"/>
      <c r="L28" s="8"/>
      <c r="M28" s="7"/>
      <c r="N28" s="8"/>
    </row>
    <row r="29" spans="1:14" ht="13.5" thickTop="1">
      <c r="A29" s="315" t="s">
        <v>70</v>
      </c>
      <c r="B29" s="164" t="s">
        <v>95</v>
      </c>
      <c r="C29" s="77">
        <v>5820</v>
      </c>
      <c r="D29" s="166">
        <f>5.91+2.971+0.093</f>
        <v>8.974</v>
      </c>
      <c r="E29" s="317">
        <f>497+7</f>
        <v>504</v>
      </c>
      <c r="F29" s="234">
        <v>25.76</v>
      </c>
      <c r="G29" s="240">
        <f>150*84</f>
        <v>12600</v>
      </c>
      <c r="H29" s="234">
        <v>12.33</v>
      </c>
      <c r="I29" s="14"/>
      <c r="J29" s="15"/>
      <c r="K29" s="14"/>
      <c r="L29" s="15"/>
      <c r="M29" s="14"/>
      <c r="N29" s="15"/>
    </row>
    <row r="30" spans="1:14" ht="12.75">
      <c r="A30" s="316"/>
      <c r="B30" s="165" t="s">
        <v>102</v>
      </c>
      <c r="C30" s="78">
        <v>0</v>
      </c>
      <c r="D30" s="167">
        <f>3.94+0.743+0.093</f>
        <v>4.776</v>
      </c>
      <c r="E30" s="318"/>
      <c r="F30" s="210"/>
      <c r="G30" s="319"/>
      <c r="H30" s="210"/>
      <c r="I30" s="7"/>
      <c r="J30" s="8"/>
      <c r="K30" s="7"/>
      <c r="L30" s="8"/>
      <c r="M30" s="7"/>
      <c r="N30" s="8"/>
    </row>
    <row r="31" spans="1:14" ht="13.5" thickBot="1">
      <c r="A31" s="316"/>
      <c r="B31" s="165" t="s">
        <v>115</v>
      </c>
      <c r="C31" s="168">
        <v>17.25</v>
      </c>
      <c r="D31" s="167">
        <v>45.412</v>
      </c>
      <c r="E31" s="318"/>
      <c r="F31" s="210"/>
      <c r="G31" s="319"/>
      <c r="H31" s="210"/>
      <c r="I31" s="7"/>
      <c r="J31" s="8"/>
      <c r="K31" s="7"/>
      <c r="L31" s="8"/>
      <c r="M31" s="7"/>
      <c r="N31" s="8"/>
    </row>
    <row r="32" spans="1:14" ht="12.75">
      <c r="A32" s="315" t="s">
        <v>22</v>
      </c>
      <c r="B32" s="164" t="s">
        <v>95</v>
      </c>
      <c r="C32" s="77">
        <v>5140</v>
      </c>
      <c r="D32" s="169">
        <f>6.04+2.971+0.093</f>
        <v>9.104</v>
      </c>
      <c r="E32" s="317">
        <f>358+4</f>
        <v>362</v>
      </c>
      <c r="F32" s="234">
        <v>25.76</v>
      </c>
      <c r="G32" s="240">
        <f>150*84</f>
        <v>12600</v>
      </c>
      <c r="H32" s="234">
        <v>12.33</v>
      </c>
      <c r="I32" s="21"/>
      <c r="J32" s="22"/>
      <c r="K32" s="21"/>
      <c r="L32" s="22"/>
      <c r="M32" s="21"/>
      <c r="N32" s="22"/>
    </row>
    <row r="33" spans="1:14" ht="12.75" customHeight="1">
      <c r="A33" s="316"/>
      <c r="B33" s="165" t="s">
        <v>102</v>
      </c>
      <c r="C33" s="78">
        <v>0</v>
      </c>
      <c r="D33" s="167">
        <v>0</v>
      </c>
      <c r="E33" s="318"/>
      <c r="F33" s="210"/>
      <c r="G33" s="319"/>
      <c r="H33" s="210"/>
      <c r="I33" s="21"/>
      <c r="J33" s="22"/>
      <c r="K33" s="21"/>
      <c r="L33" s="22"/>
      <c r="M33" s="21"/>
      <c r="N33" s="22"/>
    </row>
    <row r="34" spans="1:14" ht="12.75" customHeight="1" thickBot="1">
      <c r="A34" s="316"/>
      <c r="B34" s="165" t="s">
        <v>115</v>
      </c>
      <c r="C34" s="168">
        <v>17.25</v>
      </c>
      <c r="D34" s="167">
        <v>45.412</v>
      </c>
      <c r="E34" s="318"/>
      <c r="F34" s="210"/>
      <c r="G34" s="319"/>
      <c r="H34" s="210"/>
      <c r="I34" s="21"/>
      <c r="J34" s="22"/>
      <c r="K34" s="21"/>
      <c r="L34" s="22"/>
      <c r="M34" s="21"/>
      <c r="N34" s="22"/>
    </row>
    <row r="35" spans="1:14" ht="12.75" customHeight="1">
      <c r="A35" s="315" t="s">
        <v>23</v>
      </c>
      <c r="B35" s="102" t="s">
        <v>95</v>
      </c>
      <c r="C35" s="119">
        <v>6780</v>
      </c>
      <c r="D35" s="169">
        <f>6.04+2.971+0.093</f>
        <v>9.104</v>
      </c>
      <c r="E35" s="317">
        <f>509+9</f>
        <v>518</v>
      </c>
      <c r="F35" s="234">
        <v>25.76</v>
      </c>
      <c r="G35" s="240">
        <f>150*84</f>
        <v>12600</v>
      </c>
      <c r="H35" s="234">
        <v>12.33</v>
      </c>
      <c r="I35" s="4"/>
      <c r="J35" s="5"/>
      <c r="K35" s="4"/>
      <c r="L35" s="5"/>
      <c r="M35" s="4"/>
      <c r="N35" s="5"/>
    </row>
    <row r="36" spans="1:14" ht="12.75" customHeight="1">
      <c r="A36" s="316"/>
      <c r="B36" s="107" t="s">
        <v>102</v>
      </c>
      <c r="C36" s="119">
        <v>0</v>
      </c>
      <c r="D36" s="167">
        <v>0</v>
      </c>
      <c r="E36" s="318"/>
      <c r="F36" s="210"/>
      <c r="G36" s="319"/>
      <c r="H36" s="210"/>
      <c r="I36" s="4"/>
      <c r="J36" s="5"/>
      <c r="K36" s="4"/>
      <c r="L36" s="5"/>
      <c r="M36" s="4"/>
      <c r="N36" s="5"/>
    </row>
    <row r="37" spans="1:14" ht="12.75" customHeight="1" thickBot="1">
      <c r="A37" s="316"/>
      <c r="B37" s="107" t="s">
        <v>115</v>
      </c>
      <c r="C37" s="119">
        <v>17.25</v>
      </c>
      <c r="D37" s="167">
        <v>45.412</v>
      </c>
      <c r="E37" s="318"/>
      <c r="F37" s="210"/>
      <c r="G37" s="319"/>
      <c r="H37" s="210"/>
      <c r="I37" s="4"/>
      <c r="J37" s="5"/>
      <c r="K37" s="4"/>
      <c r="L37" s="5"/>
      <c r="M37" s="4"/>
      <c r="N37" s="5"/>
    </row>
    <row r="38" spans="1:14" ht="12.75">
      <c r="A38" s="315" t="s">
        <v>24</v>
      </c>
      <c r="B38" s="102" t="s">
        <v>95</v>
      </c>
      <c r="C38" s="119">
        <v>7260</v>
      </c>
      <c r="D38" s="169">
        <f>6.04+2.971+0.093</f>
        <v>9.104</v>
      </c>
      <c r="E38" s="317">
        <f>374+5</f>
        <v>379</v>
      </c>
      <c r="F38" s="234">
        <v>25.76</v>
      </c>
      <c r="G38" s="240">
        <f>150*84</f>
        <v>12600</v>
      </c>
      <c r="H38" s="234">
        <v>12.33</v>
      </c>
      <c r="I38" s="4"/>
      <c r="J38" s="5"/>
      <c r="K38" s="4"/>
      <c r="L38" s="5"/>
      <c r="M38" s="4"/>
      <c r="N38" s="5"/>
    </row>
    <row r="39" spans="1:14" ht="15" customHeight="1">
      <c r="A39" s="316"/>
      <c r="B39" s="107" t="s">
        <v>102</v>
      </c>
      <c r="C39" s="119">
        <v>0</v>
      </c>
      <c r="D39" s="167">
        <v>0</v>
      </c>
      <c r="E39" s="318"/>
      <c r="F39" s="210"/>
      <c r="G39" s="319"/>
      <c r="H39" s="210"/>
      <c r="I39" s="4"/>
      <c r="J39" s="5"/>
      <c r="K39" s="4"/>
      <c r="L39" s="5"/>
      <c r="M39" s="4"/>
      <c r="N39" s="5"/>
    </row>
    <row r="40" spans="1:14" ht="15" customHeight="1" thickBot="1">
      <c r="A40" s="316"/>
      <c r="B40" s="107" t="s">
        <v>115</v>
      </c>
      <c r="C40" s="119">
        <v>17.25</v>
      </c>
      <c r="D40" s="167">
        <v>45.412</v>
      </c>
      <c r="E40" s="318"/>
      <c r="F40" s="210"/>
      <c r="G40" s="319"/>
      <c r="H40" s="210"/>
      <c r="I40" s="4"/>
      <c r="J40" s="5"/>
      <c r="K40" s="4"/>
      <c r="L40" s="5"/>
      <c r="M40" s="4"/>
      <c r="N40" s="5"/>
    </row>
    <row r="41" spans="1:14" ht="12.75">
      <c r="A41" s="315" t="s">
        <v>25</v>
      </c>
      <c r="B41" s="102" t="s">
        <v>95</v>
      </c>
      <c r="C41" s="120"/>
      <c r="D41" s="8"/>
      <c r="E41" s="317"/>
      <c r="F41" s="234"/>
      <c r="G41" s="240"/>
      <c r="H41" s="234"/>
      <c r="I41" s="4"/>
      <c r="J41" s="5"/>
      <c r="K41" s="4"/>
      <c r="L41" s="5"/>
      <c r="M41" s="4"/>
      <c r="N41" s="5"/>
    </row>
    <row r="42" spans="1:14" ht="15" customHeight="1">
      <c r="A42" s="316"/>
      <c r="B42" s="107" t="s">
        <v>102</v>
      </c>
      <c r="C42" s="120"/>
      <c r="D42" s="8"/>
      <c r="E42" s="318"/>
      <c r="F42" s="210"/>
      <c r="G42" s="319"/>
      <c r="H42" s="210"/>
      <c r="I42" s="4"/>
      <c r="J42" s="5"/>
      <c r="K42" s="4"/>
      <c r="L42" s="5"/>
      <c r="M42" s="4"/>
      <c r="N42" s="5"/>
    </row>
    <row r="43" spans="1:14" ht="15" customHeight="1" thickBot="1">
      <c r="A43" s="316"/>
      <c r="B43" s="107" t="s">
        <v>115</v>
      </c>
      <c r="C43" s="120"/>
      <c r="D43" s="8"/>
      <c r="E43" s="318"/>
      <c r="F43" s="210"/>
      <c r="G43" s="319"/>
      <c r="H43" s="210"/>
      <c r="I43" s="4"/>
      <c r="J43" s="5"/>
      <c r="K43" s="4"/>
      <c r="L43" s="5"/>
      <c r="M43" s="4"/>
      <c r="N43" s="5"/>
    </row>
    <row r="44" spans="1:14" ht="12.75">
      <c r="A44" s="315" t="s">
        <v>26</v>
      </c>
      <c r="B44" s="102" t="s">
        <v>95</v>
      </c>
      <c r="C44" s="119"/>
      <c r="D44" s="8"/>
      <c r="E44" s="317"/>
      <c r="F44" s="234"/>
      <c r="G44" s="240"/>
      <c r="H44" s="234"/>
      <c r="I44" s="14"/>
      <c r="J44" s="15"/>
      <c r="K44" s="14"/>
      <c r="L44" s="15"/>
      <c r="M44" s="14"/>
      <c r="N44" s="15"/>
    </row>
    <row r="45" spans="1:14" ht="15" customHeight="1">
      <c r="A45" s="316"/>
      <c r="B45" s="107" t="s">
        <v>102</v>
      </c>
      <c r="C45" s="119"/>
      <c r="D45" s="8"/>
      <c r="E45" s="318"/>
      <c r="F45" s="210"/>
      <c r="G45" s="319"/>
      <c r="H45" s="210"/>
      <c r="I45" s="14"/>
      <c r="J45" s="15"/>
      <c r="K45" s="14"/>
      <c r="L45" s="15"/>
      <c r="M45" s="14"/>
      <c r="N45" s="15"/>
    </row>
    <row r="46" spans="1:14" ht="15" customHeight="1">
      <c r="A46" s="316"/>
      <c r="B46" s="107" t="s">
        <v>115</v>
      </c>
      <c r="C46" s="119"/>
      <c r="D46" s="8"/>
      <c r="E46" s="318"/>
      <c r="F46" s="210"/>
      <c r="G46" s="319"/>
      <c r="H46" s="210"/>
      <c r="I46" s="14"/>
      <c r="J46" s="15"/>
      <c r="K46" s="14"/>
      <c r="L46" s="15"/>
      <c r="M46" s="14"/>
      <c r="N46" s="15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219" t="s">
        <v>32</v>
      </c>
      <c r="B48" s="219"/>
      <c r="C48" s="219"/>
      <c r="D48" s="220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219" t="s">
        <v>35</v>
      </c>
      <c r="C50" s="219"/>
      <c r="D50" s="219"/>
      <c r="E50" s="220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219" t="s">
        <v>34</v>
      </c>
      <c r="C51" s="219"/>
      <c r="D51" s="219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4.25">
      <c r="A52" s="26"/>
      <c r="B52" s="26"/>
      <c r="C52" s="26"/>
      <c r="D52" s="26"/>
      <c r="E52" s="26"/>
      <c r="F52" s="26"/>
      <c r="G52" s="26"/>
      <c r="H52" s="1"/>
      <c r="I52" s="1"/>
      <c r="J52" s="1"/>
      <c r="K52" s="1"/>
      <c r="L52" s="1"/>
      <c r="M52" s="1"/>
      <c r="N52" s="1"/>
    </row>
  </sheetData>
  <mergeCells count="76">
    <mergeCell ref="F35:F37"/>
    <mergeCell ref="H38:H40"/>
    <mergeCell ref="A38:A40"/>
    <mergeCell ref="E38:E40"/>
    <mergeCell ref="F38:F40"/>
    <mergeCell ref="G38:G40"/>
    <mergeCell ref="H20:H22"/>
    <mergeCell ref="H26:H28"/>
    <mergeCell ref="A26:A28"/>
    <mergeCell ref="E26:E28"/>
    <mergeCell ref="F26:F28"/>
    <mergeCell ref="G26:G28"/>
    <mergeCell ref="A23:A25"/>
    <mergeCell ref="G23:G25"/>
    <mergeCell ref="H23:H25"/>
    <mergeCell ref="F23:F25"/>
    <mergeCell ref="E23:E25"/>
    <mergeCell ref="I9:J9"/>
    <mergeCell ref="E9:E10"/>
    <mergeCell ref="F9:F10"/>
    <mergeCell ref="G9:H9"/>
    <mergeCell ref="H11:H13"/>
    <mergeCell ref="E11:E13"/>
    <mergeCell ref="F11:F13"/>
    <mergeCell ref="F17:F19"/>
    <mergeCell ref="G17:G19"/>
    <mergeCell ref="B50:E50"/>
    <mergeCell ref="B51:D51"/>
    <mergeCell ref="A11:A13"/>
    <mergeCell ref="G11:G13"/>
    <mergeCell ref="A29:A31"/>
    <mergeCell ref="E29:E31"/>
    <mergeCell ref="G29:G31"/>
    <mergeCell ref="A35:A37"/>
    <mergeCell ref="E35:E37"/>
    <mergeCell ref="G20:G22"/>
    <mergeCell ref="A20:A22"/>
    <mergeCell ref="E20:E22"/>
    <mergeCell ref="F20:F22"/>
    <mergeCell ref="H14:H16"/>
    <mergeCell ref="A14:A16"/>
    <mergeCell ref="E14:E16"/>
    <mergeCell ref="F14:F16"/>
    <mergeCell ref="H17:H19"/>
    <mergeCell ref="A17:A19"/>
    <mergeCell ref="E17:E19"/>
    <mergeCell ref="K9:L9"/>
    <mergeCell ref="M9:N9"/>
    <mergeCell ref="A48:D48"/>
    <mergeCell ref="A6:N7"/>
    <mergeCell ref="A8:A10"/>
    <mergeCell ref="B8:D8"/>
    <mergeCell ref="E8:F8"/>
    <mergeCell ref="G8:N8"/>
    <mergeCell ref="D9:D10"/>
    <mergeCell ref="G14:G16"/>
    <mergeCell ref="H29:H31"/>
    <mergeCell ref="F29:F31"/>
    <mergeCell ref="G41:G43"/>
    <mergeCell ref="A32:A34"/>
    <mergeCell ref="G32:G34"/>
    <mergeCell ref="H32:H34"/>
    <mergeCell ref="E32:E34"/>
    <mergeCell ref="F32:F34"/>
    <mergeCell ref="G35:G37"/>
    <mergeCell ref="H35:H37"/>
    <mergeCell ref="B9:C10"/>
    <mergeCell ref="H44:H46"/>
    <mergeCell ref="F44:F46"/>
    <mergeCell ref="A44:A46"/>
    <mergeCell ref="E44:E46"/>
    <mergeCell ref="G44:G46"/>
    <mergeCell ref="H41:H43"/>
    <mergeCell ref="A41:A43"/>
    <mergeCell ref="E41:E43"/>
    <mergeCell ref="F41:F43"/>
  </mergeCells>
  <printOptions/>
  <pageMargins left="0.2" right="0.25" top="0.51" bottom="0.6" header="0.5" footer="0.1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1">
      <selection activeCell="D31" sqref="D31"/>
    </sheetView>
  </sheetViews>
  <sheetFormatPr defaultColWidth="9.140625" defaultRowHeight="12.75"/>
  <cols>
    <col min="1" max="1" width="17.00390625" style="0" customWidth="1"/>
    <col min="2" max="2" width="7.28125" style="0" customWidth="1"/>
    <col min="3" max="3" width="11.8515625" style="0" customWidth="1"/>
    <col min="4" max="4" width="7.28125" style="0" customWidth="1"/>
    <col min="5" max="5" width="13.00390625" style="0" customWidth="1"/>
    <col min="6" max="6" width="5.8515625" style="0" customWidth="1"/>
    <col min="8" max="8" width="14.8515625" style="0" customWidth="1"/>
    <col min="9" max="9" width="11.00390625" style="0" customWidth="1"/>
    <col min="10" max="10" width="7.57421875" style="0" customWidth="1"/>
    <col min="11" max="11" width="11.140625" style="0" customWidth="1"/>
    <col min="12" max="12" width="5.7109375" style="0" customWidth="1"/>
    <col min="13" max="13" width="11.00390625" style="0" customWidth="1"/>
    <col min="14" max="14" width="9.00390625" style="0" customWidth="1"/>
  </cols>
  <sheetData>
    <row r="1" spans="1:13" s="30" customFormat="1" ht="15">
      <c r="A1" s="29" t="s">
        <v>41</v>
      </c>
      <c r="B1" s="27" t="s">
        <v>46</v>
      </c>
      <c r="C1" s="27"/>
      <c r="D1" s="28"/>
      <c r="E1" s="28">
        <v>50190</v>
      </c>
      <c r="F1" s="28"/>
      <c r="G1" s="28"/>
      <c r="H1" s="27" t="s">
        <v>29</v>
      </c>
      <c r="I1" s="27"/>
      <c r="J1" s="27"/>
      <c r="K1" s="28">
        <v>946</v>
      </c>
      <c r="L1" s="28"/>
      <c r="M1" s="26"/>
    </row>
    <row r="2" spans="1:13" s="30" customFormat="1" ht="15">
      <c r="A2" s="27" t="s">
        <v>1</v>
      </c>
      <c r="B2" s="27" t="s">
        <v>55</v>
      </c>
      <c r="C2" s="27"/>
      <c r="D2" s="28"/>
      <c r="E2" s="28"/>
      <c r="F2" s="28"/>
      <c r="G2" s="28"/>
      <c r="H2" s="27" t="s">
        <v>2</v>
      </c>
      <c r="I2" s="27"/>
      <c r="J2" s="27"/>
      <c r="K2" s="28">
        <v>7</v>
      </c>
      <c r="L2" s="28"/>
      <c r="M2" s="26"/>
    </row>
    <row r="3" spans="1:13" s="30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7" t="s">
        <v>3</v>
      </c>
      <c r="I3" s="27"/>
      <c r="J3" s="27"/>
      <c r="K3" s="28">
        <v>3</v>
      </c>
      <c r="L3" s="28"/>
      <c r="M3" s="26"/>
    </row>
    <row r="4" spans="1:14" s="30" customFormat="1" ht="15">
      <c r="A4" s="27" t="s">
        <v>4</v>
      </c>
      <c r="B4" s="27">
        <v>184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66</v>
      </c>
      <c r="L5" s="45"/>
      <c r="M5" s="1"/>
    </row>
    <row r="6" spans="1:14" ht="13.5" thickTop="1">
      <c r="A6" s="221" t="s">
        <v>5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3"/>
    </row>
    <row r="7" spans="1:14" ht="13.5" thickBot="1">
      <c r="A7" s="224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6"/>
    </row>
    <row r="8" spans="1:14" ht="16.5" thickBot="1" thickTop="1">
      <c r="A8" s="211" t="s">
        <v>6</v>
      </c>
      <c r="B8" s="246" t="s">
        <v>7</v>
      </c>
      <c r="C8" s="247"/>
      <c r="D8" s="248"/>
      <c r="E8" s="246" t="s">
        <v>11</v>
      </c>
      <c r="F8" s="248"/>
      <c r="G8" s="227" t="s">
        <v>15</v>
      </c>
      <c r="H8" s="228"/>
      <c r="I8" s="228"/>
      <c r="J8" s="228"/>
      <c r="K8" s="228"/>
      <c r="L8" s="228"/>
      <c r="M8" s="228"/>
      <c r="N8" s="229"/>
    </row>
    <row r="9" spans="1:14" ht="13.5" thickTop="1">
      <c r="A9" s="212"/>
      <c r="B9" s="230" t="s">
        <v>8</v>
      </c>
      <c r="C9" s="231"/>
      <c r="D9" s="218" t="s">
        <v>9</v>
      </c>
      <c r="E9" s="214" t="s">
        <v>10</v>
      </c>
      <c r="F9" s="218" t="s">
        <v>9</v>
      </c>
      <c r="G9" s="203" t="s">
        <v>27</v>
      </c>
      <c r="H9" s="204"/>
      <c r="I9" s="216" t="s">
        <v>28</v>
      </c>
      <c r="J9" s="202"/>
      <c r="K9" s="216" t="s">
        <v>13</v>
      </c>
      <c r="L9" s="202"/>
      <c r="M9" s="216" t="s">
        <v>14</v>
      </c>
      <c r="N9" s="202"/>
    </row>
    <row r="10" spans="1:14" ht="15" thickBot="1">
      <c r="A10" s="213"/>
      <c r="B10" s="232"/>
      <c r="C10" s="233"/>
      <c r="D10" s="210"/>
      <c r="E10" s="215"/>
      <c r="F10" s="235"/>
      <c r="G10" s="18" t="s">
        <v>117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217" t="s">
        <v>16</v>
      </c>
      <c r="B11" s="102" t="s">
        <v>95</v>
      </c>
      <c r="C11" s="127">
        <v>2980</v>
      </c>
      <c r="D11" s="128">
        <f>5.25+2.599+0.093</f>
        <v>7.942</v>
      </c>
      <c r="E11" s="231">
        <v>237</v>
      </c>
      <c r="F11" s="218">
        <v>22.89</v>
      </c>
      <c r="G11" s="249">
        <f>182*84</f>
        <v>15288</v>
      </c>
      <c r="H11" s="205">
        <v>12.33</v>
      </c>
      <c r="I11" s="7"/>
      <c r="J11" s="8"/>
      <c r="K11" s="7"/>
      <c r="L11" s="8"/>
      <c r="M11" s="7"/>
      <c r="N11" s="8"/>
    </row>
    <row r="12" spans="1:14" ht="15" customHeight="1">
      <c r="A12" s="242"/>
      <c r="B12" s="105" t="s">
        <v>113</v>
      </c>
      <c r="C12" s="117">
        <v>17.25</v>
      </c>
      <c r="D12" s="137">
        <v>45.412</v>
      </c>
      <c r="E12" s="243"/>
      <c r="F12" s="244"/>
      <c r="G12" s="245"/>
      <c r="H12" s="251"/>
      <c r="I12" s="7"/>
      <c r="J12" s="8"/>
      <c r="K12" s="7"/>
      <c r="L12" s="8"/>
      <c r="M12" s="7"/>
      <c r="N12" s="8"/>
    </row>
    <row r="13" spans="1:14" ht="15" customHeight="1">
      <c r="A13" s="236" t="s">
        <v>17</v>
      </c>
      <c r="B13" s="107" t="s">
        <v>95</v>
      </c>
      <c r="C13" s="119">
        <v>2100</v>
      </c>
      <c r="D13" s="136">
        <v>7.942</v>
      </c>
      <c r="E13" s="238">
        <v>208</v>
      </c>
      <c r="F13" s="250">
        <v>22.89</v>
      </c>
      <c r="G13" s="240">
        <f>182*84</f>
        <v>15288</v>
      </c>
      <c r="H13" s="250">
        <v>12.33</v>
      </c>
      <c r="I13" s="14"/>
      <c r="J13" s="15"/>
      <c r="K13" s="14"/>
      <c r="L13" s="15"/>
      <c r="M13" s="14"/>
      <c r="N13" s="15"/>
    </row>
    <row r="14" spans="1:14" ht="15" customHeight="1">
      <c r="A14" s="242"/>
      <c r="B14" s="107" t="s">
        <v>96</v>
      </c>
      <c r="C14" s="117">
        <v>17.25</v>
      </c>
      <c r="D14" s="137">
        <v>45.412</v>
      </c>
      <c r="E14" s="243"/>
      <c r="F14" s="251"/>
      <c r="G14" s="245"/>
      <c r="H14" s="251"/>
      <c r="I14" s="21"/>
      <c r="J14" s="22"/>
      <c r="K14" s="21"/>
      <c r="L14" s="22"/>
      <c r="M14" s="21"/>
      <c r="N14" s="22"/>
    </row>
    <row r="15" spans="1:14" ht="15" customHeight="1">
      <c r="A15" s="236" t="s">
        <v>18</v>
      </c>
      <c r="B15" s="109" t="s">
        <v>95</v>
      </c>
      <c r="C15" s="119">
        <v>2460</v>
      </c>
      <c r="D15" s="136">
        <v>7.942</v>
      </c>
      <c r="E15" s="238">
        <v>194</v>
      </c>
      <c r="F15" s="250">
        <v>22.89</v>
      </c>
      <c r="G15" s="240">
        <f>182*84</f>
        <v>15288</v>
      </c>
      <c r="H15" s="250">
        <v>12.33</v>
      </c>
      <c r="I15" s="14"/>
      <c r="J15" s="15"/>
      <c r="K15" s="14"/>
      <c r="L15" s="15"/>
      <c r="M15" s="14"/>
      <c r="N15" s="15"/>
    </row>
    <row r="16" spans="1:14" ht="15" customHeight="1">
      <c r="A16" s="242"/>
      <c r="B16" s="105" t="s">
        <v>96</v>
      </c>
      <c r="C16" s="117">
        <v>17.25</v>
      </c>
      <c r="D16" s="137">
        <v>45.412</v>
      </c>
      <c r="E16" s="243"/>
      <c r="F16" s="251"/>
      <c r="G16" s="245"/>
      <c r="H16" s="251"/>
      <c r="I16" s="21"/>
      <c r="J16" s="22"/>
      <c r="K16" s="21"/>
      <c r="L16" s="22"/>
      <c r="M16" s="21"/>
      <c r="N16" s="22"/>
    </row>
    <row r="17" spans="1:14" ht="15" customHeight="1">
      <c r="A17" s="236" t="s">
        <v>19</v>
      </c>
      <c r="B17" s="109" t="s">
        <v>95</v>
      </c>
      <c r="C17" s="119">
        <v>1980</v>
      </c>
      <c r="D17" s="136">
        <v>7.942</v>
      </c>
      <c r="E17" s="238">
        <v>147</v>
      </c>
      <c r="F17" s="250">
        <v>25.76</v>
      </c>
      <c r="G17" s="240">
        <f>182*84</f>
        <v>15288</v>
      </c>
      <c r="H17" s="250">
        <v>12.33</v>
      </c>
      <c r="I17" s="14"/>
      <c r="J17" s="15"/>
      <c r="K17" s="14"/>
      <c r="L17" s="15"/>
      <c r="M17" s="14"/>
      <c r="N17" s="15"/>
    </row>
    <row r="18" spans="1:14" ht="12.75">
      <c r="A18" s="242"/>
      <c r="B18" s="105" t="s">
        <v>96</v>
      </c>
      <c r="C18" s="117">
        <v>17.25</v>
      </c>
      <c r="D18" s="137">
        <v>45.412</v>
      </c>
      <c r="E18" s="243"/>
      <c r="F18" s="251"/>
      <c r="G18" s="245"/>
      <c r="H18" s="251"/>
      <c r="I18" s="21"/>
      <c r="J18" s="22"/>
      <c r="K18" s="21"/>
      <c r="L18" s="22"/>
      <c r="M18" s="21"/>
      <c r="N18" s="22"/>
    </row>
    <row r="19" spans="1:14" ht="12.75">
      <c r="A19" s="236" t="s">
        <v>20</v>
      </c>
      <c r="B19" s="109" t="s">
        <v>95</v>
      </c>
      <c r="C19" s="119">
        <v>1560</v>
      </c>
      <c r="D19" s="136">
        <v>7.942</v>
      </c>
      <c r="E19" s="238">
        <v>109</v>
      </c>
      <c r="F19" s="250">
        <v>25.76</v>
      </c>
      <c r="G19" s="240">
        <f>182*84</f>
        <v>15288</v>
      </c>
      <c r="H19" s="234">
        <v>12.33</v>
      </c>
      <c r="I19" s="14"/>
      <c r="J19" s="15"/>
      <c r="K19" s="14"/>
      <c r="L19" s="15"/>
      <c r="M19" s="14"/>
      <c r="N19" s="15"/>
    </row>
    <row r="20" spans="1:14" ht="12.75">
      <c r="A20" s="242"/>
      <c r="B20" s="105" t="s">
        <v>96</v>
      </c>
      <c r="C20" s="117">
        <v>17.25</v>
      </c>
      <c r="D20" s="137">
        <v>45.412</v>
      </c>
      <c r="E20" s="243"/>
      <c r="F20" s="251"/>
      <c r="G20" s="245"/>
      <c r="H20" s="244"/>
      <c r="I20" s="21"/>
      <c r="J20" s="22"/>
      <c r="K20" s="21"/>
      <c r="L20" s="22"/>
      <c r="M20" s="21"/>
      <c r="N20" s="22"/>
    </row>
    <row r="21" spans="1:14" ht="12.75">
      <c r="A21" s="236" t="s">
        <v>69</v>
      </c>
      <c r="B21" s="109" t="s">
        <v>95</v>
      </c>
      <c r="C21" s="119">
        <v>1120</v>
      </c>
      <c r="D21" s="136">
        <v>7.942</v>
      </c>
      <c r="E21" s="238">
        <v>118</v>
      </c>
      <c r="F21" s="250">
        <v>25.76</v>
      </c>
      <c r="G21" s="240">
        <f>182*84</f>
        <v>15288</v>
      </c>
      <c r="H21" s="234">
        <v>12.33</v>
      </c>
      <c r="I21" s="14"/>
      <c r="J21" s="15"/>
      <c r="K21" s="14"/>
      <c r="L21" s="15"/>
      <c r="M21" s="14"/>
      <c r="N21" s="15"/>
    </row>
    <row r="22" spans="1:14" ht="12.75">
      <c r="A22" s="242"/>
      <c r="B22" s="105" t="s">
        <v>96</v>
      </c>
      <c r="C22" s="117">
        <v>17.25</v>
      </c>
      <c r="D22" s="137">
        <v>45.412</v>
      </c>
      <c r="E22" s="243"/>
      <c r="F22" s="251"/>
      <c r="G22" s="245"/>
      <c r="H22" s="244"/>
      <c r="I22" s="21"/>
      <c r="J22" s="22"/>
      <c r="K22" s="21"/>
      <c r="L22" s="22"/>
      <c r="M22" s="21"/>
      <c r="N22" s="22"/>
    </row>
    <row r="23" spans="1:14" ht="12.75">
      <c r="A23" s="236" t="s">
        <v>70</v>
      </c>
      <c r="B23" s="109" t="s">
        <v>95</v>
      </c>
      <c r="C23" s="119">
        <v>920</v>
      </c>
      <c r="D23" s="136">
        <v>7.942</v>
      </c>
      <c r="E23" s="238">
        <v>115</v>
      </c>
      <c r="F23" s="234">
        <v>25.76</v>
      </c>
      <c r="G23" s="240">
        <f>182*84</f>
        <v>15288</v>
      </c>
      <c r="H23" s="234">
        <v>12.33</v>
      </c>
      <c r="I23" s="14"/>
      <c r="J23" s="15"/>
      <c r="K23" s="14"/>
      <c r="L23" s="15"/>
      <c r="M23" s="14"/>
      <c r="N23" s="15"/>
    </row>
    <row r="24" spans="1:14" ht="12.75">
      <c r="A24" s="242"/>
      <c r="B24" s="105" t="s">
        <v>96</v>
      </c>
      <c r="C24" s="117">
        <v>17.25</v>
      </c>
      <c r="D24" s="137">
        <v>45.412</v>
      </c>
      <c r="E24" s="243"/>
      <c r="F24" s="244"/>
      <c r="G24" s="245"/>
      <c r="H24" s="244"/>
      <c r="I24" s="21"/>
      <c r="J24" s="22"/>
      <c r="K24" s="21"/>
      <c r="L24" s="22"/>
      <c r="M24" s="21"/>
      <c r="N24" s="22"/>
    </row>
    <row r="25" spans="1:14" ht="12.75">
      <c r="A25" s="236" t="s">
        <v>22</v>
      </c>
      <c r="B25" s="109" t="s">
        <v>95</v>
      </c>
      <c r="C25" s="119">
        <v>980</v>
      </c>
      <c r="D25" s="136">
        <f>5.37+2.599+0.093</f>
        <v>8.062000000000001</v>
      </c>
      <c r="E25" s="238">
        <v>63</v>
      </c>
      <c r="F25" s="234">
        <v>25.76</v>
      </c>
      <c r="G25" s="240">
        <f>182*84</f>
        <v>15288</v>
      </c>
      <c r="H25" s="234">
        <v>12.33</v>
      </c>
      <c r="I25" s="21"/>
      <c r="J25" s="22"/>
      <c r="K25" s="21"/>
      <c r="L25" s="22"/>
      <c r="M25" s="21"/>
      <c r="N25" s="22"/>
    </row>
    <row r="26" spans="1:14" ht="12.75">
      <c r="A26" s="242"/>
      <c r="B26" s="105" t="s">
        <v>96</v>
      </c>
      <c r="C26" s="117">
        <v>17.25</v>
      </c>
      <c r="D26" s="137">
        <v>45.412</v>
      </c>
      <c r="E26" s="243"/>
      <c r="F26" s="244"/>
      <c r="G26" s="245"/>
      <c r="H26" s="244"/>
      <c r="I26" s="4"/>
      <c r="J26" s="5"/>
      <c r="K26" s="4"/>
      <c r="L26" s="5"/>
      <c r="M26" s="4"/>
      <c r="N26" s="5"/>
    </row>
    <row r="27" spans="1:14" ht="12.75">
      <c r="A27" s="236" t="s">
        <v>23</v>
      </c>
      <c r="B27" s="109" t="s">
        <v>95</v>
      </c>
      <c r="C27" s="119">
        <v>1400</v>
      </c>
      <c r="D27" s="136">
        <f>5.37+2.599+0.093</f>
        <v>8.062000000000001</v>
      </c>
      <c r="E27" s="238">
        <v>130</v>
      </c>
      <c r="F27" s="234">
        <v>25.76</v>
      </c>
      <c r="G27" s="240">
        <f>182*84</f>
        <v>15288</v>
      </c>
      <c r="H27" s="234">
        <v>12.33</v>
      </c>
      <c r="I27" s="4"/>
      <c r="J27" s="5"/>
      <c r="K27" s="4"/>
      <c r="L27" s="5"/>
      <c r="M27" s="4"/>
      <c r="N27" s="5"/>
    </row>
    <row r="28" spans="1:14" ht="12.75">
      <c r="A28" s="242"/>
      <c r="B28" s="105" t="s">
        <v>96</v>
      </c>
      <c r="C28" s="117">
        <v>17.25</v>
      </c>
      <c r="D28" s="137">
        <v>45.412</v>
      </c>
      <c r="E28" s="243"/>
      <c r="F28" s="244"/>
      <c r="G28" s="245"/>
      <c r="H28" s="244"/>
      <c r="I28" s="4"/>
      <c r="J28" s="5"/>
      <c r="K28" s="4"/>
      <c r="L28" s="5"/>
      <c r="M28" s="4"/>
      <c r="N28" s="5"/>
    </row>
    <row r="29" spans="1:14" ht="12.75">
      <c r="A29" s="236" t="s">
        <v>24</v>
      </c>
      <c r="B29" s="109" t="s">
        <v>95</v>
      </c>
      <c r="C29" s="119">
        <v>2160</v>
      </c>
      <c r="D29" s="136">
        <v>8.062</v>
      </c>
      <c r="E29" s="238">
        <f>132</f>
        <v>132</v>
      </c>
      <c r="F29" s="234">
        <v>25.76</v>
      </c>
      <c r="G29" s="240">
        <f>182*84</f>
        <v>15288</v>
      </c>
      <c r="H29" s="234">
        <v>12.33</v>
      </c>
      <c r="I29" s="4"/>
      <c r="J29" s="5"/>
      <c r="K29" s="4"/>
      <c r="L29" s="5"/>
      <c r="M29" s="4"/>
      <c r="N29" s="5"/>
    </row>
    <row r="30" spans="1:14" ht="12.75">
      <c r="A30" s="242"/>
      <c r="B30" s="105" t="s">
        <v>96</v>
      </c>
      <c r="C30" s="117">
        <v>17.25</v>
      </c>
      <c r="D30" s="137">
        <v>45.412</v>
      </c>
      <c r="E30" s="243"/>
      <c r="F30" s="244"/>
      <c r="G30" s="245"/>
      <c r="H30" s="244"/>
      <c r="I30" s="4"/>
      <c r="J30" s="5"/>
      <c r="K30" s="4"/>
      <c r="L30" s="5"/>
      <c r="M30" s="4"/>
      <c r="N30" s="5"/>
    </row>
    <row r="31" spans="1:14" ht="12.75">
      <c r="A31" s="236" t="s">
        <v>25</v>
      </c>
      <c r="B31" s="109" t="s">
        <v>95</v>
      </c>
      <c r="C31" s="119"/>
      <c r="D31" s="136"/>
      <c r="E31" s="238"/>
      <c r="F31" s="234"/>
      <c r="G31" s="240"/>
      <c r="H31" s="234"/>
      <c r="I31" s="4"/>
      <c r="J31" s="5"/>
      <c r="K31" s="4"/>
      <c r="L31" s="5"/>
      <c r="M31" s="4"/>
      <c r="N31" s="5"/>
    </row>
    <row r="32" spans="1:14" ht="12.75">
      <c r="A32" s="242"/>
      <c r="B32" s="105" t="s">
        <v>96</v>
      </c>
      <c r="C32" s="117"/>
      <c r="D32" s="137"/>
      <c r="E32" s="243"/>
      <c r="F32" s="244"/>
      <c r="G32" s="245"/>
      <c r="H32" s="244"/>
      <c r="I32" s="4"/>
      <c r="J32" s="5"/>
      <c r="K32" s="4"/>
      <c r="L32" s="5"/>
      <c r="M32" s="4"/>
      <c r="N32" s="5"/>
    </row>
    <row r="33" spans="1:14" ht="12.75">
      <c r="A33" s="236" t="s">
        <v>26</v>
      </c>
      <c r="B33" s="109" t="s">
        <v>95</v>
      </c>
      <c r="C33" s="119"/>
      <c r="D33" s="136"/>
      <c r="E33" s="238"/>
      <c r="F33" s="234"/>
      <c r="G33" s="240"/>
      <c r="H33" s="234"/>
      <c r="I33" s="14"/>
      <c r="J33" s="15"/>
      <c r="K33" s="14"/>
      <c r="L33" s="15"/>
      <c r="M33" s="14"/>
      <c r="N33" s="15"/>
    </row>
    <row r="34" spans="1:14" ht="13.5" thickBot="1">
      <c r="A34" s="237"/>
      <c r="B34" s="111" t="s">
        <v>96</v>
      </c>
      <c r="C34" s="138"/>
      <c r="D34" s="139"/>
      <c r="E34" s="239"/>
      <c r="F34" s="235"/>
      <c r="G34" s="241"/>
      <c r="H34" s="235"/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219" t="s">
        <v>32</v>
      </c>
      <c r="B36" s="219"/>
      <c r="C36" s="219"/>
      <c r="D36" s="220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219" t="s">
        <v>35</v>
      </c>
      <c r="C38" s="219"/>
      <c r="D38" s="219"/>
      <c r="E38" s="220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219" t="s">
        <v>34</v>
      </c>
      <c r="C39" s="219"/>
      <c r="D39" s="219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4.25">
      <c r="A40" s="26"/>
      <c r="B40" s="26"/>
      <c r="C40" s="26"/>
      <c r="D40" s="26"/>
      <c r="E40" s="26"/>
      <c r="F40" s="26"/>
      <c r="G40" s="26"/>
      <c r="H40" s="26"/>
      <c r="I40" s="1"/>
      <c r="J40" s="1"/>
      <c r="K40" s="1"/>
      <c r="L40" s="1"/>
      <c r="M40" s="1"/>
      <c r="N40" s="1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  <row r="44" spans="1:8" ht="14.25">
      <c r="A44" s="30"/>
      <c r="B44" s="30"/>
      <c r="C44" s="30"/>
      <c r="D44" s="30"/>
      <c r="E44" s="30"/>
      <c r="F44" s="30"/>
      <c r="G44" s="30"/>
      <c r="H44" s="30"/>
    </row>
    <row r="45" spans="1:8" ht="14.25">
      <c r="A45" s="30"/>
      <c r="B45" s="30"/>
      <c r="C45" s="30"/>
      <c r="D45" s="30"/>
      <c r="E45" s="30"/>
      <c r="F45" s="30"/>
      <c r="G45" s="30"/>
      <c r="H45" s="30"/>
    </row>
  </sheetData>
  <mergeCells count="76">
    <mergeCell ref="H29:H30"/>
    <mergeCell ref="A29:A30"/>
    <mergeCell ref="E29:E30"/>
    <mergeCell ref="F29:F30"/>
    <mergeCell ref="G29:G30"/>
    <mergeCell ref="A21:A22"/>
    <mergeCell ref="E21:E22"/>
    <mergeCell ref="F21:F22"/>
    <mergeCell ref="G21:G22"/>
    <mergeCell ref="H19:H20"/>
    <mergeCell ref="E19:E20"/>
    <mergeCell ref="F19:F20"/>
    <mergeCell ref="H21:H22"/>
    <mergeCell ref="B38:E38"/>
    <mergeCell ref="B39:D39"/>
    <mergeCell ref="I9:J9"/>
    <mergeCell ref="K9:L9"/>
    <mergeCell ref="F9:F10"/>
    <mergeCell ref="G9:H9"/>
    <mergeCell ref="H13:H14"/>
    <mergeCell ref="G13:G14"/>
    <mergeCell ref="H15:H16"/>
    <mergeCell ref="H17:H18"/>
    <mergeCell ref="A6:N7"/>
    <mergeCell ref="A8:A10"/>
    <mergeCell ref="B8:D8"/>
    <mergeCell ref="E8:F8"/>
    <mergeCell ref="G8:N8"/>
    <mergeCell ref="D9:D10"/>
    <mergeCell ref="E9:E10"/>
    <mergeCell ref="B9:C10"/>
    <mergeCell ref="G11:G12"/>
    <mergeCell ref="H11:H12"/>
    <mergeCell ref="M9:N9"/>
    <mergeCell ref="A36:D36"/>
    <mergeCell ref="A17:A18"/>
    <mergeCell ref="E17:E18"/>
    <mergeCell ref="F17:F18"/>
    <mergeCell ref="G17:G18"/>
    <mergeCell ref="A19:A20"/>
    <mergeCell ref="G19:G20"/>
    <mergeCell ref="A11:A12"/>
    <mergeCell ref="A13:A14"/>
    <mergeCell ref="E11:E12"/>
    <mergeCell ref="F11:F12"/>
    <mergeCell ref="E13:E14"/>
    <mergeCell ref="F13:F14"/>
    <mergeCell ref="A15:A16"/>
    <mergeCell ref="E15:E16"/>
    <mergeCell ref="F15:F16"/>
    <mergeCell ref="G15:G16"/>
    <mergeCell ref="H23:H24"/>
    <mergeCell ref="A23:A24"/>
    <mergeCell ref="E23:E24"/>
    <mergeCell ref="F23:F24"/>
    <mergeCell ref="G23:G24"/>
    <mergeCell ref="A27:A28"/>
    <mergeCell ref="G27:G28"/>
    <mergeCell ref="H27:H28"/>
    <mergeCell ref="E27:E28"/>
    <mergeCell ref="F27:F28"/>
    <mergeCell ref="A25:A26"/>
    <mergeCell ref="G25:G26"/>
    <mergeCell ref="H25:H26"/>
    <mergeCell ref="E25:E26"/>
    <mergeCell ref="F25:F26"/>
    <mergeCell ref="H33:H34"/>
    <mergeCell ref="A33:A34"/>
    <mergeCell ref="E33:E34"/>
    <mergeCell ref="F33:F34"/>
    <mergeCell ref="G33:G34"/>
    <mergeCell ref="H31:H32"/>
    <mergeCell ref="A31:A32"/>
    <mergeCell ref="E31:E32"/>
    <mergeCell ref="F31:F32"/>
    <mergeCell ref="G31:G32"/>
  </mergeCells>
  <printOptions/>
  <pageMargins left="0.23" right="0.2" top="0.37" bottom="0.42" header="0.29" footer="0.3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7"/>
  <sheetViews>
    <sheetView workbookViewId="0" topLeftCell="A13">
      <selection activeCell="C38" sqref="C38"/>
    </sheetView>
  </sheetViews>
  <sheetFormatPr defaultColWidth="9.140625" defaultRowHeight="12.75"/>
  <cols>
    <col min="1" max="1" width="17.00390625" style="0" customWidth="1"/>
    <col min="2" max="2" width="7.57421875" style="0" customWidth="1"/>
    <col min="3" max="3" width="14.57421875" style="0" customWidth="1"/>
    <col min="4" max="4" width="6.7109375" style="0" customWidth="1"/>
    <col min="5" max="5" width="12.00390625" style="0" customWidth="1"/>
    <col min="6" max="6" width="6.8515625" style="0" customWidth="1"/>
    <col min="7" max="7" width="11.140625" style="0" customWidth="1"/>
    <col min="8" max="8" width="13.421875" style="0" customWidth="1"/>
    <col min="9" max="9" width="12.00390625" style="0" customWidth="1"/>
    <col min="10" max="10" width="6.421875" style="0" customWidth="1"/>
    <col min="11" max="11" width="12.00390625" style="0" customWidth="1"/>
    <col min="12" max="12" width="6.00390625" style="0" customWidth="1"/>
    <col min="13" max="13" width="12.28125" style="0" customWidth="1"/>
    <col min="14" max="14" width="6.140625" style="0" customWidth="1"/>
  </cols>
  <sheetData>
    <row r="1" spans="1:15" ht="15">
      <c r="A1" s="29" t="s">
        <v>41</v>
      </c>
      <c r="B1" s="27" t="s">
        <v>44</v>
      </c>
      <c r="C1" s="27"/>
      <c r="E1" s="28">
        <v>50789</v>
      </c>
      <c r="F1" s="28"/>
      <c r="G1" s="28"/>
      <c r="H1" s="28"/>
      <c r="I1" s="334" t="s">
        <v>29</v>
      </c>
      <c r="J1" s="334"/>
      <c r="K1" s="334"/>
      <c r="L1" s="38">
        <v>1122</v>
      </c>
      <c r="M1" s="28"/>
      <c r="N1" s="26"/>
      <c r="O1" s="30"/>
    </row>
    <row r="2" spans="1:15" ht="15">
      <c r="A2" s="27" t="s">
        <v>1</v>
      </c>
      <c r="B2" s="27" t="s">
        <v>53</v>
      </c>
      <c r="C2" s="27"/>
      <c r="D2" s="28"/>
      <c r="E2" s="28"/>
      <c r="F2" s="28"/>
      <c r="G2" s="28"/>
      <c r="H2" s="28"/>
      <c r="I2" s="334" t="s">
        <v>2</v>
      </c>
      <c r="J2" s="334"/>
      <c r="K2" s="334"/>
      <c r="L2" s="28">
        <v>9</v>
      </c>
      <c r="M2" s="28"/>
      <c r="N2" s="26"/>
      <c r="O2" s="30"/>
    </row>
    <row r="3" spans="1:15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334" t="s">
        <v>3</v>
      </c>
      <c r="J3" s="334"/>
      <c r="K3" s="334"/>
      <c r="L3" s="28">
        <v>2</v>
      </c>
      <c r="M3" s="28"/>
      <c r="N3" s="26"/>
      <c r="O3" s="30"/>
    </row>
    <row r="4" spans="1:14" ht="15">
      <c r="A4" s="27" t="s">
        <v>4</v>
      </c>
      <c r="B4" s="27">
        <v>212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</row>
    <row r="5" spans="1:14" ht="15.75" thickBot="1">
      <c r="A5" s="28"/>
      <c r="B5" s="28"/>
      <c r="C5" s="28"/>
      <c r="D5" s="28"/>
      <c r="E5" s="28"/>
      <c r="F5" s="28"/>
      <c r="G5" s="28"/>
      <c r="H5" s="28"/>
      <c r="I5" s="28"/>
      <c r="J5" s="45"/>
      <c r="K5" s="45" t="s">
        <v>66</v>
      </c>
      <c r="L5" s="45"/>
      <c r="M5" s="26"/>
      <c r="N5" s="30"/>
    </row>
    <row r="6" spans="1:14" ht="13.5" thickTop="1">
      <c r="A6" s="221" t="s">
        <v>5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3"/>
    </row>
    <row r="7" spans="1:14" ht="13.5" thickBot="1">
      <c r="A7" s="224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6"/>
    </row>
    <row r="8" spans="1:14" ht="16.5" thickBot="1" thickTop="1">
      <c r="A8" s="211" t="s">
        <v>6</v>
      </c>
      <c r="B8" s="246" t="s">
        <v>7</v>
      </c>
      <c r="C8" s="247"/>
      <c r="D8" s="248"/>
      <c r="E8" s="246" t="s">
        <v>11</v>
      </c>
      <c r="F8" s="248"/>
      <c r="G8" s="227" t="s">
        <v>15</v>
      </c>
      <c r="H8" s="228"/>
      <c r="I8" s="228"/>
      <c r="J8" s="228"/>
      <c r="K8" s="228"/>
      <c r="L8" s="228"/>
      <c r="M8" s="228"/>
      <c r="N8" s="229"/>
    </row>
    <row r="9" spans="1:14" ht="13.5" thickTop="1">
      <c r="A9" s="212"/>
      <c r="B9" s="230" t="s">
        <v>8</v>
      </c>
      <c r="C9" s="231"/>
      <c r="D9" s="218" t="s">
        <v>9</v>
      </c>
      <c r="E9" s="214" t="s">
        <v>10</v>
      </c>
      <c r="F9" s="218" t="s">
        <v>9</v>
      </c>
      <c r="G9" s="203" t="s">
        <v>27</v>
      </c>
      <c r="H9" s="204"/>
      <c r="I9" s="216" t="s">
        <v>28</v>
      </c>
      <c r="J9" s="202"/>
      <c r="K9" s="216" t="s">
        <v>13</v>
      </c>
      <c r="L9" s="202"/>
      <c r="M9" s="216" t="s">
        <v>14</v>
      </c>
      <c r="N9" s="202"/>
    </row>
    <row r="10" spans="1:14" ht="15" thickBot="1">
      <c r="A10" s="213"/>
      <c r="B10" s="314"/>
      <c r="C10" s="239"/>
      <c r="D10" s="235"/>
      <c r="E10" s="215"/>
      <c r="F10" s="235"/>
      <c r="G10" s="18" t="s">
        <v>117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35" t="s">
        <v>16</v>
      </c>
      <c r="B11" s="102" t="s">
        <v>95</v>
      </c>
      <c r="C11" s="87">
        <v>3420</v>
      </c>
      <c r="D11" s="6">
        <f>5.91+2.971+0.093</f>
        <v>8.974</v>
      </c>
      <c r="E11" s="214">
        <v>80</v>
      </c>
      <c r="F11" s="218">
        <v>22.89</v>
      </c>
      <c r="G11" s="249">
        <f>317*84</f>
        <v>26628</v>
      </c>
      <c r="H11" s="205">
        <v>12.33</v>
      </c>
      <c r="I11" s="7"/>
      <c r="J11" s="8"/>
      <c r="K11" s="7"/>
      <c r="L11" s="8"/>
      <c r="M11" s="7"/>
      <c r="N11" s="8"/>
    </row>
    <row r="12" spans="1:14" ht="15.75" customHeight="1">
      <c r="A12" s="316"/>
      <c r="B12" s="107" t="s">
        <v>102</v>
      </c>
      <c r="C12" s="119">
        <v>0</v>
      </c>
      <c r="D12" s="8">
        <f>3.94+0.743+0.093</f>
        <v>4.776</v>
      </c>
      <c r="E12" s="318"/>
      <c r="F12" s="210"/>
      <c r="G12" s="319"/>
      <c r="H12" s="333"/>
      <c r="I12" s="7"/>
      <c r="J12" s="8"/>
      <c r="K12" s="7"/>
      <c r="L12" s="8"/>
      <c r="M12" s="7"/>
      <c r="N12" s="8"/>
    </row>
    <row r="13" spans="1:14" ht="15.75" customHeight="1" thickBot="1">
      <c r="A13" s="316"/>
      <c r="B13" s="107" t="s">
        <v>115</v>
      </c>
      <c r="C13" s="119">
        <v>17.25</v>
      </c>
      <c r="D13" s="8">
        <v>45.412</v>
      </c>
      <c r="E13" s="318"/>
      <c r="F13" s="210"/>
      <c r="G13" s="319"/>
      <c r="H13" s="333"/>
      <c r="I13" s="7"/>
      <c r="J13" s="8"/>
      <c r="K13" s="7"/>
      <c r="L13" s="8"/>
      <c r="M13" s="7"/>
      <c r="N13" s="8"/>
    </row>
    <row r="14" spans="1:14" ht="15.75" customHeight="1" thickTop="1">
      <c r="A14" s="315" t="s">
        <v>17</v>
      </c>
      <c r="B14" s="102" t="s">
        <v>95</v>
      </c>
      <c r="C14" s="118">
        <v>3000</v>
      </c>
      <c r="D14" s="6">
        <f>5.91+2.971+0.093</f>
        <v>8.974</v>
      </c>
      <c r="E14" s="317">
        <v>40</v>
      </c>
      <c r="F14" s="250">
        <v>22.89</v>
      </c>
      <c r="G14" s="240">
        <f>317*84</f>
        <v>26628</v>
      </c>
      <c r="H14" s="250">
        <v>12.33</v>
      </c>
      <c r="I14" s="14"/>
      <c r="J14" s="15"/>
      <c r="K14" s="14"/>
      <c r="L14" s="15"/>
      <c r="M14" s="14"/>
      <c r="N14" s="15"/>
    </row>
    <row r="15" spans="1:14" ht="15.75" customHeight="1">
      <c r="A15" s="316"/>
      <c r="B15" s="107" t="s">
        <v>102</v>
      </c>
      <c r="C15" s="119">
        <v>0</v>
      </c>
      <c r="D15" s="8">
        <f>3.94+0.743+0.093</f>
        <v>4.776</v>
      </c>
      <c r="E15" s="318"/>
      <c r="F15" s="333"/>
      <c r="G15" s="319"/>
      <c r="H15" s="333"/>
      <c r="I15" s="7"/>
      <c r="J15" s="8"/>
      <c r="K15" s="7"/>
      <c r="L15" s="8"/>
      <c r="M15" s="7"/>
      <c r="N15" s="8"/>
    </row>
    <row r="16" spans="1:14" ht="15.75" customHeight="1" thickBot="1">
      <c r="A16" s="316"/>
      <c r="B16" s="107" t="s">
        <v>101</v>
      </c>
      <c r="C16" s="119">
        <v>17.25</v>
      </c>
      <c r="D16" s="8">
        <v>45.412</v>
      </c>
      <c r="E16" s="318"/>
      <c r="F16" s="333"/>
      <c r="G16" s="319"/>
      <c r="H16" s="333"/>
      <c r="I16" s="7"/>
      <c r="J16" s="8"/>
      <c r="K16" s="7"/>
      <c r="L16" s="8"/>
      <c r="M16" s="7"/>
      <c r="N16" s="8"/>
    </row>
    <row r="17" spans="1:14" ht="15.75" customHeight="1" thickTop="1">
      <c r="A17" s="315" t="s">
        <v>18</v>
      </c>
      <c r="B17" s="102" t="s">
        <v>95</v>
      </c>
      <c r="C17" s="118">
        <v>3060</v>
      </c>
      <c r="D17" s="6">
        <f>5.91+2.971+0.093</f>
        <v>8.974</v>
      </c>
      <c r="E17" s="317">
        <v>55</v>
      </c>
      <c r="F17" s="250">
        <v>22.89</v>
      </c>
      <c r="G17" s="240">
        <f>317*84</f>
        <v>26628</v>
      </c>
      <c r="H17" s="250">
        <v>12.33</v>
      </c>
      <c r="I17" s="14"/>
      <c r="J17" s="15"/>
      <c r="K17" s="14"/>
      <c r="L17" s="15"/>
      <c r="M17" s="14"/>
      <c r="N17" s="15"/>
    </row>
    <row r="18" spans="1:14" ht="15.75" customHeight="1">
      <c r="A18" s="316"/>
      <c r="B18" s="107" t="s">
        <v>102</v>
      </c>
      <c r="C18" s="119">
        <v>0</v>
      </c>
      <c r="D18" s="8">
        <f>3.94+0.743+0.093</f>
        <v>4.776</v>
      </c>
      <c r="E18" s="318"/>
      <c r="F18" s="333"/>
      <c r="G18" s="319"/>
      <c r="H18" s="333"/>
      <c r="I18" s="7"/>
      <c r="J18" s="8"/>
      <c r="K18" s="7"/>
      <c r="L18" s="8"/>
      <c r="M18" s="7"/>
      <c r="N18" s="8"/>
    </row>
    <row r="19" spans="1:14" ht="15.75" customHeight="1" thickBot="1">
      <c r="A19" s="316"/>
      <c r="B19" s="107" t="s">
        <v>101</v>
      </c>
      <c r="C19" s="119">
        <v>17.25</v>
      </c>
      <c r="D19" s="8">
        <v>45.412</v>
      </c>
      <c r="E19" s="318"/>
      <c r="F19" s="333"/>
      <c r="G19" s="319"/>
      <c r="H19" s="333"/>
      <c r="I19" s="7"/>
      <c r="J19" s="8"/>
      <c r="K19" s="7"/>
      <c r="L19" s="8"/>
      <c r="M19" s="7"/>
      <c r="N19" s="8"/>
    </row>
    <row r="20" spans="1:14" ht="15" customHeight="1" thickTop="1">
      <c r="A20" s="315" t="s">
        <v>19</v>
      </c>
      <c r="B20" s="102" t="s">
        <v>95</v>
      </c>
      <c r="C20" s="118">
        <v>2700</v>
      </c>
      <c r="D20" s="6">
        <f>5.91+2.971+0.093</f>
        <v>8.974</v>
      </c>
      <c r="E20" s="317">
        <v>46</v>
      </c>
      <c r="F20" s="250">
        <v>25.76</v>
      </c>
      <c r="G20" s="240">
        <f>317*84</f>
        <v>26628</v>
      </c>
      <c r="H20" s="250">
        <v>12.33</v>
      </c>
      <c r="I20" s="14"/>
      <c r="J20" s="15"/>
      <c r="K20" s="14"/>
      <c r="L20" s="15"/>
      <c r="M20" s="14"/>
      <c r="N20" s="15"/>
    </row>
    <row r="21" spans="1:14" ht="15" customHeight="1">
      <c r="A21" s="316"/>
      <c r="B21" s="107" t="s">
        <v>102</v>
      </c>
      <c r="C21" s="119">
        <v>0</v>
      </c>
      <c r="D21" s="8">
        <f>3.94+0.743+0.093</f>
        <v>4.776</v>
      </c>
      <c r="E21" s="318"/>
      <c r="F21" s="333"/>
      <c r="G21" s="319"/>
      <c r="H21" s="333"/>
      <c r="I21" s="7"/>
      <c r="J21" s="8"/>
      <c r="K21" s="7"/>
      <c r="L21" s="8"/>
      <c r="M21" s="7"/>
      <c r="N21" s="8"/>
    </row>
    <row r="22" spans="1:14" ht="15" customHeight="1" thickBot="1">
      <c r="A22" s="316"/>
      <c r="B22" s="107" t="s">
        <v>101</v>
      </c>
      <c r="C22" s="119">
        <v>17.25</v>
      </c>
      <c r="D22" s="8">
        <v>45.412</v>
      </c>
      <c r="E22" s="318"/>
      <c r="F22" s="333"/>
      <c r="G22" s="319"/>
      <c r="H22" s="333"/>
      <c r="I22" s="7"/>
      <c r="J22" s="8"/>
      <c r="K22" s="7"/>
      <c r="L22" s="8"/>
      <c r="M22" s="7"/>
      <c r="N22" s="8"/>
    </row>
    <row r="23" spans="1:14" ht="13.5" thickTop="1">
      <c r="A23" s="315" t="s">
        <v>20</v>
      </c>
      <c r="B23" s="102" t="s">
        <v>95</v>
      </c>
      <c r="C23" s="118">
        <v>150</v>
      </c>
      <c r="D23" s="6">
        <f>5.91+2.971+0.093</f>
        <v>8.974</v>
      </c>
      <c r="E23" s="317">
        <v>59</v>
      </c>
      <c r="F23" s="250">
        <v>25.76</v>
      </c>
      <c r="G23" s="240">
        <f>317*84</f>
        <v>26628</v>
      </c>
      <c r="H23" s="250">
        <v>12.33</v>
      </c>
      <c r="I23" s="14"/>
      <c r="J23" s="15"/>
      <c r="K23" s="14"/>
      <c r="L23" s="15"/>
      <c r="M23" s="14"/>
      <c r="N23" s="15"/>
    </row>
    <row r="24" spans="1:14" ht="12.75">
      <c r="A24" s="316"/>
      <c r="B24" s="107" t="s">
        <v>102</v>
      </c>
      <c r="C24" s="119">
        <v>0</v>
      </c>
      <c r="D24" s="8">
        <f>3.94+0.743+0.093</f>
        <v>4.776</v>
      </c>
      <c r="E24" s="318"/>
      <c r="F24" s="333"/>
      <c r="G24" s="319"/>
      <c r="H24" s="333"/>
      <c r="I24" s="7"/>
      <c r="J24" s="8"/>
      <c r="K24" s="7"/>
      <c r="L24" s="8"/>
      <c r="M24" s="7"/>
      <c r="N24" s="8"/>
    </row>
    <row r="25" spans="1:14" ht="13.5" thickBot="1">
      <c r="A25" s="316"/>
      <c r="B25" s="107" t="s">
        <v>101</v>
      </c>
      <c r="C25" s="119">
        <v>17.25</v>
      </c>
      <c r="D25" s="8">
        <v>45.412</v>
      </c>
      <c r="E25" s="318"/>
      <c r="F25" s="333"/>
      <c r="G25" s="319"/>
      <c r="H25" s="333"/>
      <c r="I25" s="7"/>
      <c r="J25" s="8"/>
      <c r="K25" s="7"/>
      <c r="L25" s="8"/>
      <c r="M25" s="7"/>
      <c r="N25" s="8"/>
    </row>
    <row r="26" spans="1:14" ht="13.5" thickTop="1">
      <c r="A26" s="315" t="s">
        <v>69</v>
      </c>
      <c r="B26" s="102" t="s">
        <v>95</v>
      </c>
      <c r="C26" s="118">
        <v>1530</v>
      </c>
      <c r="D26" s="6">
        <f>5.91+2.971+0.093</f>
        <v>8.974</v>
      </c>
      <c r="E26" s="317">
        <v>50</v>
      </c>
      <c r="F26" s="250">
        <v>25.76</v>
      </c>
      <c r="G26" s="240">
        <f>317*84</f>
        <v>26628</v>
      </c>
      <c r="H26" s="250">
        <v>12.33</v>
      </c>
      <c r="I26" s="14"/>
      <c r="J26" s="15"/>
      <c r="K26" s="14"/>
      <c r="L26" s="15"/>
      <c r="M26" s="14"/>
      <c r="N26" s="15"/>
    </row>
    <row r="27" spans="1:14" ht="12.75">
      <c r="A27" s="316"/>
      <c r="B27" s="107" t="s">
        <v>102</v>
      </c>
      <c r="C27" s="119">
        <v>0</v>
      </c>
      <c r="D27" s="8">
        <f>3.94+0.743+0.093</f>
        <v>4.776</v>
      </c>
      <c r="E27" s="318"/>
      <c r="F27" s="333"/>
      <c r="G27" s="319"/>
      <c r="H27" s="333"/>
      <c r="I27" s="7"/>
      <c r="J27" s="8"/>
      <c r="K27" s="7"/>
      <c r="L27" s="8"/>
      <c r="M27" s="7"/>
      <c r="N27" s="8"/>
    </row>
    <row r="28" spans="1:14" ht="13.5" thickBot="1">
      <c r="A28" s="316"/>
      <c r="B28" s="107" t="s">
        <v>101</v>
      </c>
      <c r="C28" s="119">
        <v>17.25</v>
      </c>
      <c r="D28" s="8">
        <v>45.412</v>
      </c>
      <c r="E28" s="318"/>
      <c r="F28" s="333"/>
      <c r="G28" s="319"/>
      <c r="H28" s="333"/>
      <c r="I28" s="7"/>
      <c r="J28" s="8"/>
      <c r="K28" s="7"/>
      <c r="L28" s="8"/>
      <c r="M28" s="7"/>
      <c r="N28" s="8"/>
    </row>
    <row r="29" spans="1:14" ht="13.5" thickTop="1">
      <c r="A29" s="315" t="s">
        <v>70</v>
      </c>
      <c r="B29" s="102" t="s">
        <v>95</v>
      </c>
      <c r="C29" s="118">
        <v>1080</v>
      </c>
      <c r="D29" s="6">
        <f>5.91+2.971+0.093</f>
        <v>8.974</v>
      </c>
      <c r="E29" s="317">
        <v>59</v>
      </c>
      <c r="F29" s="234">
        <v>25.76</v>
      </c>
      <c r="G29" s="240">
        <f>317*84</f>
        <v>26628</v>
      </c>
      <c r="H29" s="234">
        <v>12.33</v>
      </c>
      <c r="I29" s="14"/>
      <c r="J29" s="15"/>
      <c r="K29" s="14"/>
      <c r="L29" s="15"/>
      <c r="M29" s="14"/>
      <c r="N29" s="15"/>
    </row>
    <row r="30" spans="1:14" ht="12.75">
      <c r="A30" s="316"/>
      <c r="B30" s="107" t="s">
        <v>102</v>
      </c>
      <c r="C30" s="119">
        <v>0</v>
      </c>
      <c r="D30" s="8">
        <f>3.94+0.743+0.093</f>
        <v>4.776</v>
      </c>
      <c r="E30" s="318"/>
      <c r="F30" s="210"/>
      <c r="G30" s="319"/>
      <c r="H30" s="210"/>
      <c r="I30" s="7"/>
      <c r="J30" s="8"/>
      <c r="K30" s="7"/>
      <c r="L30" s="8"/>
      <c r="M30" s="7"/>
      <c r="N30" s="8"/>
    </row>
    <row r="31" spans="1:14" ht="12.75">
      <c r="A31" s="316"/>
      <c r="B31" s="107" t="s">
        <v>101</v>
      </c>
      <c r="C31" s="119">
        <v>17.25</v>
      </c>
      <c r="D31" s="8">
        <v>45.412</v>
      </c>
      <c r="E31" s="318"/>
      <c r="F31" s="210"/>
      <c r="G31" s="319"/>
      <c r="H31" s="210"/>
      <c r="I31" s="7"/>
      <c r="J31" s="8"/>
      <c r="K31" s="7"/>
      <c r="L31" s="8"/>
      <c r="M31" s="7"/>
      <c r="N31" s="8"/>
    </row>
    <row r="32" spans="1:14" ht="12.75">
      <c r="A32" s="315" t="s">
        <v>22</v>
      </c>
      <c r="B32" s="109" t="s">
        <v>95</v>
      </c>
      <c r="C32" s="118">
        <v>1140</v>
      </c>
      <c r="D32" s="15">
        <f>6.04+2.971+0.093</f>
        <v>9.104</v>
      </c>
      <c r="E32" s="317">
        <v>95</v>
      </c>
      <c r="F32" s="234">
        <v>25.76</v>
      </c>
      <c r="G32" s="240">
        <f>317*84</f>
        <v>26628</v>
      </c>
      <c r="H32" s="234">
        <v>12.33</v>
      </c>
      <c r="I32" s="21"/>
      <c r="J32" s="22"/>
      <c r="K32" s="21"/>
      <c r="L32" s="22"/>
      <c r="M32" s="21"/>
      <c r="N32" s="22"/>
    </row>
    <row r="33" spans="1:14" ht="12.75">
      <c r="A33" s="316"/>
      <c r="B33" s="105" t="s">
        <v>96</v>
      </c>
      <c r="C33" s="119">
        <v>0</v>
      </c>
      <c r="D33" s="8">
        <f>4.03+0.743+0.093</f>
        <v>4.8660000000000005</v>
      </c>
      <c r="E33" s="318"/>
      <c r="F33" s="210"/>
      <c r="G33" s="319"/>
      <c r="H33" s="210"/>
      <c r="I33" s="21"/>
      <c r="J33" s="22"/>
      <c r="K33" s="21"/>
      <c r="L33" s="22"/>
      <c r="M33" s="21"/>
      <c r="N33" s="22"/>
    </row>
    <row r="34" spans="1:14" ht="12.75">
      <c r="A34" s="316"/>
      <c r="B34" s="109" t="s">
        <v>95</v>
      </c>
      <c r="C34" s="119">
        <v>17.25</v>
      </c>
      <c r="D34" s="8">
        <v>45.412</v>
      </c>
      <c r="E34" s="318"/>
      <c r="F34" s="210"/>
      <c r="G34" s="319"/>
      <c r="H34" s="210"/>
      <c r="I34" s="21"/>
      <c r="J34" s="22"/>
      <c r="K34" s="21"/>
      <c r="L34" s="22"/>
      <c r="M34" s="21"/>
      <c r="N34" s="22"/>
    </row>
    <row r="35" spans="1:14" ht="12.75">
      <c r="A35" s="315" t="s">
        <v>23</v>
      </c>
      <c r="B35" s="109" t="s">
        <v>95</v>
      </c>
      <c r="C35" s="118">
        <v>1950</v>
      </c>
      <c r="D35" s="15">
        <f>6.04+2.971+0.093</f>
        <v>9.104</v>
      </c>
      <c r="E35" s="317">
        <v>97</v>
      </c>
      <c r="F35" s="234">
        <v>25.76</v>
      </c>
      <c r="G35" s="240">
        <f>317*84</f>
        <v>26628</v>
      </c>
      <c r="H35" s="234">
        <v>12.33</v>
      </c>
      <c r="I35" s="4"/>
      <c r="J35" s="5"/>
      <c r="K35" s="4"/>
      <c r="L35" s="5"/>
      <c r="M35" s="4"/>
      <c r="N35" s="5"/>
    </row>
    <row r="36" spans="1:14" ht="15" customHeight="1">
      <c r="A36" s="316"/>
      <c r="B36" s="105" t="s">
        <v>96</v>
      </c>
      <c r="C36" s="119">
        <v>0</v>
      </c>
      <c r="D36" s="8">
        <f>4.03+0.743+0.093</f>
        <v>4.8660000000000005</v>
      </c>
      <c r="E36" s="318"/>
      <c r="F36" s="210"/>
      <c r="G36" s="319"/>
      <c r="H36" s="210"/>
      <c r="I36" s="4"/>
      <c r="J36" s="5"/>
      <c r="K36" s="4"/>
      <c r="L36" s="5"/>
      <c r="M36" s="4"/>
      <c r="N36" s="5"/>
    </row>
    <row r="37" spans="1:14" ht="15" customHeight="1">
      <c r="A37" s="316"/>
      <c r="B37" s="109" t="s">
        <v>95</v>
      </c>
      <c r="C37" s="119">
        <v>17.25</v>
      </c>
      <c r="D37" s="8">
        <v>45.412</v>
      </c>
      <c r="E37" s="318"/>
      <c r="F37" s="210"/>
      <c r="G37" s="319"/>
      <c r="H37" s="210"/>
      <c r="I37" s="4"/>
      <c r="J37" s="5"/>
      <c r="K37" s="4"/>
      <c r="L37" s="5"/>
      <c r="M37" s="4"/>
      <c r="N37" s="5"/>
    </row>
    <row r="38" spans="1:14" ht="12.75">
      <c r="A38" s="315" t="s">
        <v>24</v>
      </c>
      <c r="B38" s="109" t="s">
        <v>95</v>
      </c>
      <c r="C38" s="118">
        <v>2700</v>
      </c>
      <c r="D38" s="15">
        <f>6.04+2.971+0.093</f>
        <v>9.104</v>
      </c>
      <c r="E38" s="317">
        <f>81</f>
        <v>81</v>
      </c>
      <c r="F38" s="234">
        <v>25.76</v>
      </c>
      <c r="G38" s="240">
        <f>317*84</f>
        <v>26628</v>
      </c>
      <c r="H38" s="234">
        <v>12.33</v>
      </c>
      <c r="I38" s="4"/>
      <c r="J38" s="5"/>
      <c r="K38" s="4"/>
      <c r="L38" s="5"/>
      <c r="M38" s="4"/>
      <c r="N38" s="5"/>
    </row>
    <row r="39" spans="1:14" ht="15" customHeight="1" thickBot="1">
      <c r="A39" s="316"/>
      <c r="B39" s="111" t="s">
        <v>96</v>
      </c>
      <c r="C39" s="119">
        <v>0</v>
      </c>
      <c r="D39" s="8">
        <f>4.03+0.743+0.093</f>
        <v>4.8660000000000005</v>
      </c>
      <c r="E39" s="318"/>
      <c r="F39" s="210"/>
      <c r="G39" s="319"/>
      <c r="H39" s="210"/>
      <c r="I39" s="4"/>
      <c r="J39" s="5"/>
      <c r="K39" s="4"/>
      <c r="L39" s="5"/>
      <c r="M39" s="4"/>
      <c r="N39" s="5"/>
    </row>
    <row r="40" spans="1:14" ht="15" customHeight="1">
      <c r="A40" s="316"/>
      <c r="B40" s="109" t="s">
        <v>95</v>
      </c>
      <c r="C40" s="119">
        <v>17.25</v>
      </c>
      <c r="D40" s="8">
        <v>45.412</v>
      </c>
      <c r="E40" s="318"/>
      <c r="F40" s="210"/>
      <c r="G40" s="319"/>
      <c r="H40" s="210"/>
      <c r="I40" s="4"/>
      <c r="J40" s="5"/>
      <c r="K40" s="4"/>
      <c r="L40" s="5"/>
      <c r="M40" s="4"/>
      <c r="N40" s="5"/>
    </row>
    <row r="41" spans="1:14" ht="12.75">
      <c r="A41" s="315" t="s">
        <v>25</v>
      </c>
      <c r="B41" s="109" t="s">
        <v>95</v>
      </c>
      <c r="C41" s="118"/>
      <c r="D41" s="15"/>
      <c r="E41" s="317"/>
      <c r="F41" s="234"/>
      <c r="G41" s="240"/>
      <c r="H41" s="234"/>
      <c r="I41" s="4"/>
      <c r="J41" s="5"/>
      <c r="K41" s="4"/>
      <c r="L41" s="5"/>
      <c r="M41" s="4"/>
      <c r="N41" s="5"/>
    </row>
    <row r="42" spans="1:14" ht="15" customHeight="1" thickBot="1">
      <c r="A42" s="316"/>
      <c r="B42" s="111" t="s">
        <v>96</v>
      </c>
      <c r="C42" s="119"/>
      <c r="D42" s="8"/>
      <c r="E42" s="318"/>
      <c r="F42" s="210"/>
      <c r="G42" s="319"/>
      <c r="H42" s="210"/>
      <c r="I42" s="4"/>
      <c r="J42" s="5"/>
      <c r="K42" s="4"/>
      <c r="L42" s="5"/>
      <c r="M42" s="4"/>
      <c r="N42" s="5"/>
    </row>
    <row r="43" spans="1:14" ht="15" customHeight="1" thickBot="1">
      <c r="A43" s="316"/>
      <c r="B43" s="109" t="s">
        <v>95</v>
      </c>
      <c r="C43" s="119"/>
      <c r="D43" s="8"/>
      <c r="E43" s="318"/>
      <c r="F43" s="210"/>
      <c r="G43" s="319"/>
      <c r="H43" s="210"/>
      <c r="I43" s="4"/>
      <c r="J43" s="5"/>
      <c r="K43" s="4"/>
      <c r="L43" s="5"/>
      <c r="M43" s="4"/>
      <c r="N43" s="5"/>
    </row>
    <row r="44" spans="1:14" ht="12.75">
      <c r="A44" s="236" t="s">
        <v>26</v>
      </c>
      <c r="B44" s="109" t="s">
        <v>95</v>
      </c>
      <c r="C44" s="77"/>
      <c r="D44" s="77"/>
      <c r="E44" s="331"/>
      <c r="F44" s="234"/>
      <c r="G44" s="240"/>
      <c r="H44" s="234"/>
      <c r="I44" s="14"/>
      <c r="J44" s="15"/>
      <c r="K44" s="14"/>
      <c r="L44" s="15"/>
      <c r="M44" s="14"/>
      <c r="N44" s="15"/>
    </row>
    <row r="45" spans="1:14" ht="15" customHeight="1" thickBot="1">
      <c r="A45" s="330"/>
      <c r="B45" s="111" t="s">
        <v>96</v>
      </c>
      <c r="C45" s="78"/>
      <c r="D45" s="78"/>
      <c r="E45" s="332"/>
      <c r="F45" s="210"/>
      <c r="G45" s="319"/>
      <c r="H45" s="210"/>
      <c r="I45" s="14"/>
      <c r="J45" s="15"/>
      <c r="K45" s="14"/>
      <c r="L45" s="15"/>
      <c r="M45" s="14"/>
      <c r="N45" s="15"/>
    </row>
    <row r="46" spans="1:14" ht="15" customHeight="1">
      <c r="A46" s="330"/>
      <c r="B46" s="109" t="s">
        <v>95</v>
      </c>
      <c r="C46" s="78"/>
      <c r="D46" s="78"/>
      <c r="E46" s="332"/>
      <c r="F46" s="210"/>
      <c r="G46" s="319"/>
      <c r="H46" s="210"/>
      <c r="I46" s="14"/>
      <c r="J46" s="15"/>
      <c r="K46" s="14"/>
      <c r="L46" s="15"/>
      <c r="M46" s="14"/>
      <c r="N46" s="15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219" t="s">
        <v>32</v>
      </c>
      <c r="B48" s="219"/>
      <c r="C48" s="219"/>
      <c r="D48" s="220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219" t="s">
        <v>35</v>
      </c>
      <c r="C50" s="219"/>
      <c r="D50" s="219"/>
      <c r="E50" s="220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219" t="s">
        <v>34</v>
      </c>
      <c r="C51" s="219"/>
      <c r="D51" s="219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  <row r="55" spans="1:7" ht="14.25">
      <c r="A55" s="30"/>
      <c r="B55" s="30"/>
      <c r="C55" s="30"/>
      <c r="D55" s="30"/>
      <c r="E55" s="30"/>
      <c r="F55" s="30"/>
      <c r="G55" s="30"/>
    </row>
    <row r="56" spans="1:7" ht="14.25">
      <c r="A56" s="30"/>
      <c r="B56" s="30"/>
      <c r="C56" s="30"/>
      <c r="D56" s="30"/>
      <c r="E56" s="30"/>
      <c r="F56" s="30"/>
      <c r="G56" s="30"/>
    </row>
    <row r="57" spans="1:7" ht="14.25">
      <c r="A57" s="30"/>
      <c r="B57" s="30"/>
      <c r="C57" s="30"/>
      <c r="D57" s="30"/>
      <c r="E57" s="30"/>
      <c r="F57" s="30"/>
      <c r="G57" s="30"/>
    </row>
  </sheetData>
  <mergeCells count="79">
    <mergeCell ref="E35:E37"/>
    <mergeCell ref="H38:H40"/>
    <mergeCell ref="A38:A40"/>
    <mergeCell ref="E38:E40"/>
    <mergeCell ref="F38:F40"/>
    <mergeCell ref="G38:G40"/>
    <mergeCell ref="H26:H28"/>
    <mergeCell ref="A26:A28"/>
    <mergeCell ref="E26:E28"/>
    <mergeCell ref="F26:F28"/>
    <mergeCell ref="G26:G28"/>
    <mergeCell ref="H23:H25"/>
    <mergeCell ref="A23:A25"/>
    <mergeCell ref="E23:E25"/>
    <mergeCell ref="F23:F25"/>
    <mergeCell ref="G23:G25"/>
    <mergeCell ref="A20:A22"/>
    <mergeCell ref="E20:E22"/>
    <mergeCell ref="F20:F22"/>
    <mergeCell ref="G20:G22"/>
    <mergeCell ref="B50:E50"/>
    <mergeCell ref="B51:D51"/>
    <mergeCell ref="A11:A13"/>
    <mergeCell ref="I9:J9"/>
    <mergeCell ref="E9:E10"/>
    <mergeCell ref="F9:F10"/>
    <mergeCell ref="G9:H9"/>
    <mergeCell ref="A14:A16"/>
    <mergeCell ref="F14:F16"/>
    <mergeCell ref="E14:E16"/>
    <mergeCell ref="M9:N9"/>
    <mergeCell ref="A48:D48"/>
    <mergeCell ref="A6:N7"/>
    <mergeCell ref="A8:A10"/>
    <mergeCell ref="B8:D8"/>
    <mergeCell ref="E8:F8"/>
    <mergeCell ref="G8:N8"/>
    <mergeCell ref="D9:D10"/>
    <mergeCell ref="E11:E13"/>
    <mergeCell ref="H20:H22"/>
    <mergeCell ref="F11:F13"/>
    <mergeCell ref="G11:G13"/>
    <mergeCell ref="H11:H13"/>
    <mergeCell ref="G14:G16"/>
    <mergeCell ref="H14:H16"/>
    <mergeCell ref="I1:K1"/>
    <mergeCell ref="I2:K2"/>
    <mergeCell ref="I3:K3"/>
    <mergeCell ref="K9:L9"/>
    <mergeCell ref="H17:H19"/>
    <mergeCell ref="A17:A19"/>
    <mergeCell ref="E17:E19"/>
    <mergeCell ref="F17:F19"/>
    <mergeCell ref="G17:G19"/>
    <mergeCell ref="H29:H31"/>
    <mergeCell ref="A29:A31"/>
    <mergeCell ref="E29:E31"/>
    <mergeCell ref="F29:F31"/>
    <mergeCell ref="G29:G31"/>
    <mergeCell ref="G41:G43"/>
    <mergeCell ref="A32:A34"/>
    <mergeCell ref="G32:G34"/>
    <mergeCell ref="H32:H34"/>
    <mergeCell ref="E32:E34"/>
    <mergeCell ref="F32:F34"/>
    <mergeCell ref="A35:A37"/>
    <mergeCell ref="F35:F37"/>
    <mergeCell ref="G35:G37"/>
    <mergeCell ref="H35:H37"/>
    <mergeCell ref="B9:C10"/>
    <mergeCell ref="H44:H46"/>
    <mergeCell ref="A44:A46"/>
    <mergeCell ref="E44:E46"/>
    <mergeCell ref="F44:F46"/>
    <mergeCell ref="G44:G46"/>
    <mergeCell ref="H41:H43"/>
    <mergeCell ref="A41:A43"/>
    <mergeCell ref="E41:E43"/>
    <mergeCell ref="F41:F43"/>
  </mergeCells>
  <printOptions/>
  <pageMargins left="0.29" right="0.2" top="0.43" bottom="0.34" header="0.5" footer="0.19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3"/>
  <sheetViews>
    <sheetView workbookViewId="0" topLeftCell="A1">
      <selection activeCell="D29" sqref="D29:D30"/>
    </sheetView>
  </sheetViews>
  <sheetFormatPr defaultColWidth="9.140625" defaultRowHeight="12.75"/>
  <cols>
    <col min="1" max="1" width="18.140625" style="0" customWidth="1"/>
    <col min="2" max="2" width="6.421875" style="0" customWidth="1"/>
    <col min="3" max="3" width="14.00390625" style="0" customWidth="1"/>
    <col min="4" max="4" width="7.00390625" style="0" customWidth="1"/>
    <col min="5" max="5" width="13.140625" style="0" customWidth="1"/>
    <col min="6" max="6" width="6.7109375" style="0" customWidth="1"/>
    <col min="8" max="8" width="14.140625" style="0" customWidth="1"/>
    <col min="9" max="9" width="10.8515625" style="0" customWidth="1"/>
    <col min="10" max="10" width="5.7109375" style="0" customWidth="1"/>
    <col min="11" max="11" width="12.57421875" style="0" customWidth="1"/>
    <col min="12" max="12" width="5.8515625" style="0" customWidth="1"/>
    <col min="13" max="13" width="12.00390625" style="0" customWidth="1"/>
    <col min="14" max="14" width="7.140625" style="0" customWidth="1"/>
  </cols>
  <sheetData>
    <row r="1" spans="1:14" s="34" customFormat="1" ht="15">
      <c r="A1" s="29" t="s">
        <v>41</v>
      </c>
      <c r="B1" s="29" t="s">
        <v>40</v>
      </c>
      <c r="C1" s="29"/>
      <c r="E1" s="28">
        <v>50086</v>
      </c>
      <c r="F1" s="28"/>
      <c r="G1" s="28"/>
      <c r="H1" s="28"/>
      <c r="I1" s="334" t="s">
        <v>29</v>
      </c>
      <c r="J1" s="334"/>
      <c r="K1" s="334"/>
      <c r="L1" s="38">
        <v>1166</v>
      </c>
      <c r="M1" s="28"/>
      <c r="N1" s="28"/>
    </row>
    <row r="2" spans="1:14" s="34" customFormat="1" ht="15">
      <c r="A2" s="27" t="s">
        <v>1</v>
      </c>
      <c r="B2" s="29" t="s">
        <v>94</v>
      </c>
      <c r="C2" s="29"/>
      <c r="D2" s="28"/>
      <c r="E2" s="28"/>
      <c r="F2" s="28"/>
      <c r="G2" s="28"/>
      <c r="H2" s="28"/>
      <c r="I2" s="334" t="s">
        <v>2</v>
      </c>
      <c r="J2" s="334"/>
      <c r="K2" s="334"/>
      <c r="L2" s="28">
        <v>9</v>
      </c>
      <c r="M2" s="28"/>
      <c r="N2" s="28"/>
    </row>
    <row r="3" spans="1:14" s="34" customFormat="1" ht="15">
      <c r="A3" s="27" t="s">
        <v>0</v>
      </c>
      <c r="B3" s="29" t="s">
        <v>38</v>
      </c>
      <c r="C3" s="29"/>
      <c r="D3" s="28"/>
      <c r="E3" s="28"/>
      <c r="F3" s="28"/>
      <c r="G3" s="28"/>
      <c r="H3" s="28"/>
      <c r="I3" s="334" t="s">
        <v>3</v>
      </c>
      <c r="J3" s="334"/>
      <c r="K3" s="334"/>
      <c r="L3" s="28" t="s">
        <v>49</v>
      </c>
      <c r="M3" s="28"/>
      <c r="N3" s="28"/>
    </row>
    <row r="4" spans="1:15" s="34" customFormat="1" ht="15">
      <c r="A4" s="27" t="s">
        <v>4</v>
      </c>
      <c r="B4" s="27">
        <v>193</v>
      </c>
      <c r="C4" s="27"/>
      <c r="D4" s="28"/>
      <c r="E4" s="28"/>
      <c r="F4" s="28"/>
      <c r="G4" s="28"/>
      <c r="H4" s="28"/>
      <c r="I4" s="27" t="s">
        <v>110</v>
      </c>
      <c r="J4" s="27"/>
      <c r="K4" s="27"/>
      <c r="L4" s="43" t="s">
        <v>111</v>
      </c>
      <c r="M4" s="31"/>
      <c r="N4" s="31"/>
      <c r="O4" s="31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221" t="s">
        <v>5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3"/>
    </row>
    <row r="7" spans="1:14" ht="13.5" thickBot="1">
      <c r="A7" s="224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6"/>
    </row>
    <row r="8" spans="1:14" ht="16.5" thickBot="1" thickTop="1">
      <c r="A8" s="211" t="s">
        <v>6</v>
      </c>
      <c r="B8" s="246" t="s">
        <v>7</v>
      </c>
      <c r="C8" s="247"/>
      <c r="D8" s="248"/>
      <c r="E8" s="246" t="s">
        <v>11</v>
      </c>
      <c r="F8" s="248"/>
      <c r="G8" s="227" t="s">
        <v>15</v>
      </c>
      <c r="H8" s="228"/>
      <c r="I8" s="228"/>
      <c r="J8" s="228"/>
      <c r="K8" s="228"/>
      <c r="L8" s="228"/>
      <c r="M8" s="228"/>
      <c r="N8" s="229"/>
    </row>
    <row r="9" spans="1:14" ht="13.5" thickTop="1">
      <c r="A9" s="212"/>
      <c r="B9" s="230" t="s">
        <v>8</v>
      </c>
      <c r="C9" s="231"/>
      <c r="D9" s="218" t="s">
        <v>9</v>
      </c>
      <c r="E9" s="214" t="s">
        <v>10</v>
      </c>
      <c r="F9" s="218" t="s">
        <v>9</v>
      </c>
      <c r="G9" s="336" t="s">
        <v>27</v>
      </c>
      <c r="H9" s="337"/>
      <c r="I9" s="216" t="s">
        <v>28</v>
      </c>
      <c r="J9" s="202"/>
      <c r="K9" s="216" t="s">
        <v>13</v>
      </c>
      <c r="L9" s="202"/>
      <c r="M9" s="216" t="s">
        <v>14</v>
      </c>
      <c r="N9" s="202"/>
    </row>
    <row r="10" spans="1:14" ht="15" thickBot="1">
      <c r="A10" s="213"/>
      <c r="B10" s="314"/>
      <c r="C10" s="239"/>
      <c r="D10" s="235"/>
      <c r="E10" s="215"/>
      <c r="F10" s="235"/>
      <c r="G10" s="18" t="s">
        <v>117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35" t="s">
        <v>16</v>
      </c>
      <c r="B11" s="102" t="s">
        <v>95</v>
      </c>
      <c r="C11" s="87">
        <v>3270</v>
      </c>
      <c r="D11" s="6">
        <f>5.25+2.599+0.093</f>
        <v>7.942</v>
      </c>
      <c r="E11" s="214">
        <v>149</v>
      </c>
      <c r="F11" s="218">
        <v>22.89</v>
      </c>
      <c r="G11" s="249">
        <f>150*84</f>
        <v>12600</v>
      </c>
      <c r="H11" s="205">
        <v>12.33</v>
      </c>
      <c r="I11" s="7"/>
      <c r="J11" s="8"/>
      <c r="K11" s="7"/>
      <c r="L11" s="8"/>
      <c r="M11" s="7"/>
      <c r="N11" s="8"/>
    </row>
    <row r="12" spans="1:14" ht="15" customHeight="1" thickBot="1">
      <c r="A12" s="326"/>
      <c r="B12" s="105" t="s">
        <v>115</v>
      </c>
      <c r="C12" s="117">
        <v>17.25</v>
      </c>
      <c r="D12" s="22">
        <v>45.412</v>
      </c>
      <c r="E12" s="329"/>
      <c r="F12" s="244"/>
      <c r="G12" s="245"/>
      <c r="H12" s="251"/>
      <c r="I12" s="21"/>
      <c r="J12" s="22"/>
      <c r="K12" s="21"/>
      <c r="L12" s="22"/>
      <c r="M12" s="21"/>
      <c r="N12" s="22"/>
    </row>
    <row r="13" spans="1:14" ht="15" customHeight="1" thickTop="1">
      <c r="A13" s="315" t="s">
        <v>17</v>
      </c>
      <c r="B13" s="107" t="s">
        <v>95</v>
      </c>
      <c r="C13" s="119">
        <v>2280</v>
      </c>
      <c r="D13" s="6">
        <f>5.25+2.599+0.093</f>
        <v>7.942</v>
      </c>
      <c r="E13" s="317">
        <f>100</f>
        <v>100</v>
      </c>
      <c r="F13" s="234">
        <v>22.89</v>
      </c>
      <c r="G13" s="240">
        <f>150*84</f>
        <v>12600</v>
      </c>
      <c r="H13" s="250">
        <v>12.33</v>
      </c>
      <c r="I13" s="7"/>
      <c r="J13" s="8"/>
      <c r="K13" s="7"/>
      <c r="L13" s="8"/>
      <c r="M13" s="7"/>
      <c r="N13" s="8"/>
    </row>
    <row r="14" spans="1:14" ht="15" customHeight="1" thickBot="1">
      <c r="A14" s="326"/>
      <c r="B14" s="107" t="s">
        <v>96</v>
      </c>
      <c r="C14" s="119">
        <v>17.25</v>
      </c>
      <c r="D14" s="22">
        <v>45.412</v>
      </c>
      <c r="E14" s="329"/>
      <c r="F14" s="244"/>
      <c r="G14" s="245"/>
      <c r="H14" s="251"/>
      <c r="I14" s="7"/>
      <c r="J14" s="8"/>
      <c r="K14" s="7"/>
      <c r="L14" s="8"/>
      <c r="M14" s="7"/>
      <c r="N14" s="8"/>
    </row>
    <row r="15" spans="1:14" ht="15" customHeight="1" thickTop="1">
      <c r="A15" s="315" t="s">
        <v>18</v>
      </c>
      <c r="B15" s="109" t="s">
        <v>95</v>
      </c>
      <c r="C15" s="118">
        <v>2160</v>
      </c>
      <c r="D15" s="6">
        <f>5.25+2.599+0.093</f>
        <v>7.942</v>
      </c>
      <c r="E15" s="317">
        <v>135</v>
      </c>
      <c r="F15" s="234">
        <v>22.89</v>
      </c>
      <c r="G15" s="240">
        <f>150*84</f>
        <v>12600</v>
      </c>
      <c r="H15" s="250">
        <v>12.33</v>
      </c>
      <c r="I15" s="14"/>
      <c r="J15" s="15"/>
      <c r="K15" s="14"/>
      <c r="L15" s="15"/>
      <c r="M15" s="14"/>
      <c r="N15" s="15"/>
    </row>
    <row r="16" spans="1:14" ht="15" customHeight="1" thickBot="1">
      <c r="A16" s="326"/>
      <c r="B16" s="105" t="s">
        <v>96</v>
      </c>
      <c r="C16" s="117">
        <v>17.25</v>
      </c>
      <c r="D16" s="22">
        <v>45.412</v>
      </c>
      <c r="E16" s="329"/>
      <c r="F16" s="244"/>
      <c r="G16" s="245"/>
      <c r="H16" s="251"/>
      <c r="I16" s="21"/>
      <c r="J16" s="22"/>
      <c r="K16" s="21"/>
      <c r="L16" s="22"/>
      <c r="M16" s="21"/>
      <c r="N16" s="22"/>
    </row>
    <row r="17" spans="1:14" ht="15" customHeight="1" thickTop="1">
      <c r="A17" s="315" t="s">
        <v>19</v>
      </c>
      <c r="B17" s="109" t="s">
        <v>95</v>
      </c>
      <c r="C17" s="118">
        <v>1710</v>
      </c>
      <c r="D17" s="6">
        <f>5.25+2.599+0.093</f>
        <v>7.942</v>
      </c>
      <c r="E17" s="317">
        <v>131</v>
      </c>
      <c r="F17" s="234">
        <v>25.76</v>
      </c>
      <c r="G17" s="240">
        <f>150*84</f>
        <v>12600</v>
      </c>
      <c r="H17" s="250">
        <v>12.33</v>
      </c>
      <c r="I17" s="14"/>
      <c r="J17" s="15"/>
      <c r="K17" s="14"/>
      <c r="L17" s="15"/>
      <c r="M17" s="14"/>
      <c r="N17" s="15"/>
    </row>
    <row r="18" spans="1:14" ht="13.5" thickBot="1">
      <c r="A18" s="326"/>
      <c r="B18" s="105" t="s">
        <v>96</v>
      </c>
      <c r="C18" s="117">
        <v>17.25</v>
      </c>
      <c r="D18" s="22">
        <v>45.412</v>
      </c>
      <c r="E18" s="329"/>
      <c r="F18" s="244"/>
      <c r="G18" s="245"/>
      <c r="H18" s="251"/>
      <c r="I18" s="21"/>
      <c r="J18" s="22"/>
      <c r="K18" s="21"/>
      <c r="L18" s="22"/>
      <c r="M18" s="21"/>
      <c r="N18" s="22"/>
    </row>
    <row r="19" spans="1:14" ht="13.5" thickTop="1">
      <c r="A19" s="315" t="s">
        <v>20</v>
      </c>
      <c r="B19" s="109" t="s">
        <v>95</v>
      </c>
      <c r="C19" s="118">
        <v>720</v>
      </c>
      <c r="D19" s="6">
        <f>5.25+2.599+0.093</f>
        <v>7.942</v>
      </c>
      <c r="E19" s="317">
        <v>133</v>
      </c>
      <c r="F19" s="234">
        <v>25.76</v>
      </c>
      <c r="G19" s="240">
        <f>150*84</f>
        <v>12600</v>
      </c>
      <c r="H19" s="234">
        <v>12.33</v>
      </c>
      <c r="I19" s="14"/>
      <c r="J19" s="15"/>
      <c r="K19" s="14"/>
      <c r="L19" s="15"/>
      <c r="M19" s="14"/>
      <c r="N19" s="15"/>
    </row>
    <row r="20" spans="1:14" ht="13.5" thickBot="1">
      <c r="A20" s="326"/>
      <c r="B20" s="105" t="s">
        <v>96</v>
      </c>
      <c r="C20" s="117">
        <v>17.25</v>
      </c>
      <c r="D20" s="22">
        <v>45.412</v>
      </c>
      <c r="E20" s="329"/>
      <c r="F20" s="244"/>
      <c r="G20" s="245"/>
      <c r="H20" s="244"/>
      <c r="I20" s="21"/>
      <c r="J20" s="22"/>
      <c r="K20" s="21"/>
      <c r="L20" s="22"/>
      <c r="M20" s="21"/>
      <c r="N20" s="22"/>
    </row>
    <row r="21" spans="1:14" ht="13.5" thickTop="1">
      <c r="A21" s="315" t="s">
        <v>69</v>
      </c>
      <c r="B21" s="109" t="s">
        <v>95</v>
      </c>
      <c r="C21" s="118">
        <v>780</v>
      </c>
      <c r="D21" s="6">
        <f>5.25+2.599+0.093</f>
        <v>7.942</v>
      </c>
      <c r="E21" s="317">
        <v>144</v>
      </c>
      <c r="F21" s="234">
        <v>25.76</v>
      </c>
      <c r="G21" s="240">
        <f>150*84</f>
        <v>12600</v>
      </c>
      <c r="H21" s="234">
        <v>12.33</v>
      </c>
      <c r="I21" s="14"/>
      <c r="J21" s="15"/>
      <c r="K21" s="14"/>
      <c r="L21" s="15"/>
      <c r="M21" s="14"/>
      <c r="N21" s="15"/>
    </row>
    <row r="22" spans="1:14" ht="13.5" thickBot="1">
      <c r="A22" s="326"/>
      <c r="B22" s="105" t="s">
        <v>96</v>
      </c>
      <c r="C22" s="117">
        <v>17.25</v>
      </c>
      <c r="D22" s="22">
        <v>45.412</v>
      </c>
      <c r="E22" s="329"/>
      <c r="F22" s="244"/>
      <c r="G22" s="245"/>
      <c r="H22" s="244"/>
      <c r="I22" s="21"/>
      <c r="J22" s="22"/>
      <c r="K22" s="21"/>
      <c r="L22" s="22"/>
      <c r="M22" s="21"/>
      <c r="N22" s="22"/>
    </row>
    <row r="23" spans="1:14" ht="13.5" thickTop="1">
      <c r="A23" s="315" t="s">
        <v>70</v>
      </c>
      <c r="B23" s="109" t="s">
        <v>95</v>
      </c>
      <c r="C23" s="118">
        <v>750</v>
      </c>
      <c r="D23" s="6">
        <f>5.25+2.599+0.093</f>
        <v>7.942</v>
      </c>
      <c r="E23" s="317">
        <v>160</v>
      </c>
      <c r="F23" s="234">
        <v>25.76</v>
      </c>
      <c r="G23" s="240">
        <f>150*84</f>
        <v>12600</v>
      </c>
      <c r="H23" s="234">
        <v>12.33</v>
      </c>
      <c r="I23" s="14"/>
      <c r="J23" s="15"/>
      <c r="K23" s="14"/>
      <c r="L23" s="15"/>
      <c r="M23" s="14"/>
      <c r="N23" s="15"/>
    </row>
    <row r="24" spans="1:14" ht="12.75">
      <c r="A24" s="326"/>
      <c r="B24" s="105" t="s">
        <v>96</v>
      </c>
      <c r="C24" s="117">
        <v>17.25</v>
      </c>
      <c r="D24" s="22">
        <v>45.412</v>
      </c>
      <c r="E24" s="329"/>
      <c r="F24" s="244"/>
      <c r="G24" s="245"/>
      <c r="H24" s="244"/>
      <c r="I24" s="21"/>
      <c r="J24" s="22"/>
      <c r="K24" s="21"/>
      <c r="L24" s="22"/>
      <c r="M24" s="21"/>
      <c r="N24" s="22"/>
    </row>
    <row r="25" spans="1:14" ht="12.75">
      <c r="A25" s="315" t="s">
        <v>22</v>
      </c>
      <c r="B25" s="109" t="s">
        <v>95</v>
      </c>
      <c r="C25" s="118">
        <v>840</v>
      </c>
      <c r="D25" s="15">
        <f>5.37+2.599+0.093</f>
        <v>8.062000000000001</v>
      </c>
      <c r="E25" s="317">
        <v>217</v>
      </c>
      <c r="F25" s="234">
        <v>25.76</v>
      </c>
      <c r="G25" s="240">
        <v>12600</v>
      </c>
      <c r="H25" s="234">
        <v>12.33</v>
      </c>
      <c r="I25" s="21"/>
      <c r="J25" s="22"/>
      <c r="K25" s="21"/>
      <c r="L25" s="22"/>
      <c r="M25" s="21"/>
      <c r="N25" s="22"/>
    </row>
    <row r="26" spans="1:14" ht="12.75">
      <c r="A26" s="326"/>
      <c r="B26" s="105" t="s">
        <v>96</v>
      </c>
      <c r="C26" s="117">
        <v>17.25</v>
      </c>
      <c r="D26" s="22">
        <v>45.412</v>
      </c>
      <c r="E26" s="329"/>
      <c r="F26" s="244"/>
      <c r="G26" s="245"/>
      <c r="H26" s="244"/>
      <c r="I26" s="4"/>
      <c r="J26" s="5"/>
      <c r="K26" s="4"/>
      <c r="L26" s="5"/>
      <c r="M26" s="4"/>
      <c r="N26" s="5"/>
    </row>
    <row r="27" spans="1:14" ht="12.75">
      <c r="A27" s="315" t="s">
        <v>23</v>
      </c>
      <c r="B27" s="109" t="s">
        <v>95</v>
      </c>
      <c r="C27" s="118">
        <v>960</v>
      </c>
      <c r="D27" s="15">
        <f>5.37+2.599+0.093</f>
        <v>8.062000000000001</v>
      </c>
      <c r="E27" s="317">
        <v>216</v>
      </c>
      <c r="F27" s="234">
        <v>25.76</v>
      </c>
      <c r="G27" s="240">
        <f>12600</f>
        <v>12600</v>
      </c>
      <c r="H27" s="234">
        <v>12.33</v>
      </c>
      <c r="I27" s="4"/>
      <c r="J27" s="5"/>
      <c r="K27" s="4"/>
      <c r="L27" s="5"/>
      <c r="M27" s="4"/>
      <c r="N27" s="5"/>
    </row>
    <row r="28" spans="1:14" ht="12.75">
      <c r="A28" s="326"/>
      <c r="B28" s="105" t="s">
        <v>96</v>
      </c>
      <c r="C28" s="117">
        <v>17.25</v>
      </c>
      <c r="D28" s="22">
        <v>45.412</v>
      </c>
      <c r="E28" s="329"/>
      <c r="F28" s="244"/>
      <c r="G28" s="245"/>
      <c r="H28" s="244"/>
      <c r="I28" s="4"/>
      <c r="J28" s="5"/>
      <c r="K28" s="4"/>
      <c r="L28" s="5"/>
      <c r="M28" s="4"/>
      <c r="N28" s="5"/>
    </row>
    <row r="29" spans="1:14" ht="12.75">
      <c r="A29" s="315" t="s">
        <v>24</v>
      </c>
      <c r="B29" s="109" t="s">
        <v>95</v>
      </c>
      <c r="C29" s="118">
        <v>1680</v>
      </c>
      <c r="D29" s="15">
        <f>5.37+2.599+0.093</f>
        <v>8.062000000000001</v>
      </c>
      <c r="E29" s="317">
        <v>160</v>
      </c>
      <c r="F29" s="234">
        <v>25.76</v>
      </c>
      <c r="G29" s="240">
        <f>150*84</f>
        <v>12600</v>
      </c>
      <c r="H29" s="234">
        <v>12.33</v>
      </c>
      <c r="I29" s="4"/>
      <c r="J29" s="5"/>
      <c r="K29" s="4"/>
      <c r="L29" s="5"/>
      <c r="M29" s="4"/>
      <c r="N29" s="5"/>
    </row>
    <row r="30" spans="1:14" ht="12.75">
      <c r="A30" s="326"/>
      <c r="B30" s="105" t="s">
        <v>96</v>
      </c>
      <c r="C30" s="117">
        <v>17.25</v>
      </c>
      <c r="D30" s="22">
        <v>45.412</v>
      </c>
      <c r="E30" s="329"/>
      <c r="F30" s="244"/>
      <c r="G30" s="245"/>
      <c r="H30" s="244"/>
      <c r="I30" s="4"/>
      <c r="J30" s="5"/>
      <c r="K30" s="4"/>
      <c r="L30" s="5"/>
      <c r="M30" s="4"/>
      <c r="N30" s="5"/>
    </row>
    <row r="31" spans="1:14" ht="12.75">
      <c r="A31" s="315" t="s">
        <v>25</v>
      </c>
      <c r="B31" s="109" t="s">
        <v>95</v>
      </c>
      <c r="C31" s="118"/>
      <c r="D31" s="15"/>
      <c r="E31" s="317"/>
      <c r="F31" s="234"/>
      <c r="G31" s="240"/>
      <c r="H31" s="234"/>
      <c r="I31" s="4"/>
      <c r="J31" s="5"/>
      <c r="K31" s="4"/>
      <c r="L31" s="5"/>
      <c r="M31" s="4"/>
      <c r="N31" s="5"/>
    </row>
    <row r="32" spans="1:14" ht="12.75">
      <c r="A32" s="326"/>
      <c r="B32" s="105" t="s">
        <v>96</v>
      </c>
      <c r="C32" s="117"/>
      <c r="D32" s="22"/>
      <c r="E32" s="329"/>
      <c r="F32" s="244"/>
      <c r="G32" s="245"/>
      <c r="H32" s="244"/>
      <c r="I32" s="4"/>
      <c r="J32" s="5"/>
      <c r="K32" s="4"/>
      <c r="L32" s="5"/>
      <c r="M32" s="4"/>
      <c r="N32" s="5"/>
    </row>
    <row r="33" spans="1:14" ht="12.75">
      <c r="A33" s="315" t="s">
        <v>26</v>
      </c>
      <c r="B33" s="109" t="s">
        <v>95</v>
      </c>
      <c r="C33" s="118"/>
      <c r="D33" s="15"/>
      <c r="E33" s="317"/>
      <c r="F33" s="234"/>
      <c r="G33" s="240"/>
      <c r="H33" s="234"/>
      <c r="I33" s="14"/>
      <c r="J33" s="15"/>
      <c r="K33" s="14"/>
      <c r="L33" s="15"/>
      <c r="M33" s="14"/>
      <c r="N33" s="15"/>
    </row>
    <row r="34" spans="1:14" ht="13.5" thickBot="1">
      <c r="A34" s="338"/>
      <c r="B34" s="111" t="s">
        <v>96</v>
      </c>
      <c r="C34" s="117"/>
      <c r="D34" s="22"/>
      <c r="E34" s="215"/>
      <c r="F34" s="235"/>
      <c r="G34" s="241"/>
      <c r="H34" s="235"/>
      <c r="I34" s="2"/>
      <c r="J34" s="3"/>
      <c r="K34" s="2"/>
      <c r="L34" s="3"/>
      <c r="M34" s="2"/>
      <c r="N34" s="3"/>
    </row>
    <row r="35" spans="1:14" ht="15" thickTop="1">
      <c r="A35" s="26"/>
      <c r="B35" s="26"/>
      <c r="C35" s="26"/>
      <c r="D35" s="26"/>
      <c r="E35" s="26"/>
      <c r="F35" s="26"/>
      <c r="G35" s="26"/>
      <c r="H35" s="26"/>
      <c r="I35" s="1"/>
      <c r="J35" s="1"/>
      <c r="K35" s="1"/>
      <c r="L35" s="1"/>
      <c r="M35" s="1"/>
      <c r="N35" s="1"/>
    </row>
    <row r="36" spans="1:14" s="37" customFormat="1" ht="12.75">
      <c r="A36" s="219" t="s">
        <v>32</v>
      </c>
      <c r="B36" s="219"/>
      <c r="C36" s="219"/>
      <c r="D36" s="220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219" t="s">
        <v>35</v>
      </c>
      <c r="C38" s="219"/>
      <c r="D38" s="219"/>
      <c r="E38" s="220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219" t="s">
        <v>34</v>
      </c>
      <c r="C39" s="219"/>
      <c r="D39" s="219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4.25">
      <c r="A40" s="26"/>
      <c r="B40" s="26"/>
      <c r="C40" s="26"/>
      <c r="D40" s="26"/>
      <c r="E40" s="26"/>
      <c r="F40" s="26"/>
      <c r="G40" s="26"/>
      <c r="H40" s="26"/>
      <c r="I40" s="1"/>
      <c r="J40" s="1"/>
      <c r="K40" s="1"/>
      <c r="L40" s="1"/>
      <c r="M40" s="1"/>
      <c r="N40" s="1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</sheetData>
  <mergeCells count="79">
    <mergeCell ref="A33:A34"/>
    <mergeCell ref="H29:H30"/>
    <mergeCell ref="A29:A30"/>
    <mergeCell ref="E29:E30"/>
    <mergeCell ref="F29:F30"/>
    <mergeCell ref="G29:G30"/>
    <mergeCell ref="H31:H32"/>
    <mergeCell ref="A31:A32"/>
    <mergeCell ref="E31:E32"/>
    <mergeCell ref="F31:F32"/>
    <mergeCell ref="A27:A28"/>
    <mergeCell ref="G27:G28"/>
    <mergeCell ref="H27:H28"/>
    <mergeCell ref="E27:E28"/>
    <mergeCell ref="F27:F28"/>
    <mergeCell ref="F21:F22"/>
    <mergeCell ref="G21:G22"/>
    <mergeCell ref="H21:H22"/>
    <mergeCell ref="A19:A20"/>
    <mergeCell ref="E19:E20"/>
    <mergeCell ref="A21:A22"/>
    <mergeCell ref="E21:E22"/>
    <mergeCell ref="A17:A18"/>
    <mergeCell ref="E17:E18"/>
    <mergeCell ref="F17:F18"/>
    <mergeCell ref="G17:G18"/>
    <mergeCell ref="B38:E38"/>
    <mergeCell ref="B39:D39"/>
    <mergeCell ref="I9:J9"/>
    <mergeCell ref="E13:E14"/>
    <mergeCell ref="F15:F16"/>
    <mergeCell ref="G15:G16"/>
    <mergeCell ref="H15:H16"/>
    <mergeCell ref="F19:F20"/>
    <mergeCell ref="G19:G20"/>
    <mergeCell ref="H19:H20"/>
    <mergeCell ref="M9:N9"/>
    <mergeCell ref="A36:D36"/>
    <mergeCell ref="A6:N7"/>
    <mergeCell ref="A8:A10"/>
    <mergeCell ref="B8:D8"/>
    <mergeCell ref="E8:F8"/>
    <mergeCell ref="G8:N8"/>
    <mergeCell ref="D9:D10"/>
    <mergeCell ref="E9:E10"/>
    <mergeCell ref="F13:F14"/>
    <mergeCell ref="I1:K1"/>
    <mergeCell ref="I2:K2"/>
    <mergeCell ref="I3:K3"/>
    <mergeCell ref="E11:E12"/>
    <mergeCell ref="F11:F12"/>
    <mergeCell ref="G11:G12"/>
    <mergeCell ref="H11:H12"/>
    <mergeCell ref="K9:L9"/>
    <mergeCell ref="F9:F10"/>
    <mergeCell ref="G9:H9"/>
    <mergeCell ref="A11:A12"/>
    <mergeCell ref="A13:A14"/>
    <mergeCell ref="A15:A16"/>
    <mergeCell ref="E15:E16"/>
    <mergeCell ref="A23:A24"/>
    <mergeCell ref="E23:E24"/>
    <mergeCell ref="F23:F24"/>
    <mergeCell ref="G23:G24"/>
    <mergeCell ref="A25:A26"/>
    <mergeCell ref="G25:G26"/>
    <mergeCell ref="H25:H26"/>
    <mergeCell ref="E25:E26"/>
    <mergeCell ref="F25:F26"/>
    <mergeCell ref="B9:C10"/>
    <mergeCell ref="H33:H34"/>
    <mergeCell ref="G31:G32"/>
    <mergeCell ref="E33:E34"/>
    <mergeCell ref="F33:F34"/>
    <mergeCell ref="G33:G34"/>
    <mergeCell ref="H23:H24"/>
    <mergeCell ref="G13:G14"/>
    <mergeCell ref="H13:H14"/>
    <mergeCell ref="H17:H18"/>
  </mergeCells>
  <printOptions/>
  <pageMargins left="0.2" right="0.25" top="0.34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8"/>
  <sheetViews>
    <sheetView workbookViewId="0" topLeftCell="A28">
      <selection activeCell="C28" sqref="C28"/>
    </sheetView>
  </sheetViews>
  <sheetFormatPr defaultColWidth="9.140625" defaultRowHeight="12.75"/>
  <cols>
    <col min="1" max="1" width="18.28125" style="0" customWidth="1"/>
    <col min="2" max="2" width="6.7109375" style="0" customWidth="1"/>
    <col min="3" max="3" width="11.421875" style="0" customWidth="1"/>
    <col min="4" max="4" width="7.00390625" style="0" customWidth="1"/>
    <col min="5" max="5" width="13.421875" style="0" customWidth="1"/>
    <col min="6" max="6" width="6.140625" style="0" customWidth="1"/>
    <col min="7" max="7" width="13.7109375" style="0" customWidth="1"/>
    <col min="8" max="8" width="11.7109375" style="0" customWidth="1"/>
    <col min="9" max="9" width="12.8515625" style="0" customWidth="1"/>
    <col min="10" max="10" width="6.7109375" style="0" customWidth="1"/>
    <col min="11" max="11" width="11.57421875" style="0" customWidth="1"/>
    <col min="12" max="12" width="6.57421875" style="0" customWidth="1"/>
    <col min="13" max="13" width="11.8515625" style="0" customWidth="1"/>
    <col min="14" max="14" width="6.8515625" style="0" customWidth="1"/>
  </cols>
  <sheetData>
    <row r="1" spans="1:14" s="34" customFormat="1" ht="15">
      <c r="A1" s="29" t="s">
        <v>41</v>
      </c>
      <c r="B1" s="27" t="s">
        <v>47</v>
      </c>
      <c r="C1" s="27"/>
      <c r="D1" s="28"/>
      <c r="E1" s="28"/>
      <c r="F1" s="28"/>
      <c r="G1" s="28"/>
      <c r="H1" s="28"/>
      <c r="I1" s="334" t="s">
        <v>29</v>
      </c>
      <c r="J1" s="334"/>
      <c r="K1" s="334"/>
      <c r="L1" s="28">
        <v>315</v>
      </c>
      <c r="M1" s="28"/>
      <c r="N1" s="28"/>
    </row>
    <row r="2" spans="1:14" s="34" customFormat="1" ht="15">
      <c r="A2" s="27" t="s">
        <v>1</v>
      </c>
      <c r="B2" s="27" t="s">
        <v>107</v>
      </c>
      <c r="C2" s="27"/>
      <c r="D2" s="28"/>
      <c r="E2" s="28"/>
      <c r="F2" s="28"/>
      <c r="G2" s="28"/>
      <c r="H2" s="28"/>
      <c r="I2" s="334" t="s">
        <v>2</v>
      </c>
      <c r="J2" s="334"/>
      <c r="K2" s="334"/>
      <c r="L2" s="28">
        <v>3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334" t="s">
        <v>3</v>
      </c>
      <c r="J3" s="334"/>
      <c r="K3" s="334"/>
      <c r="L3" s="28" t="s">
        <v>49</v>
      </c>
      <c r="M3" s="28"/>
      <c r="N3" s="28"/>
    </row>
    <row r="4" spans="1:14" s="34" customFormat="1" ht="15">
      <c r="A4" s="27" t="s">
        <v>4</v>
      </c>
      <c r="B4" s="27">
        <v>56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/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221" t="s">
        <v>5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3"/>
    </row>
    <row r="7" spans="1:14" ht="13.5" thickBot="1">
      <c r="A7" s="224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6"/>
    </row>
    <row r="8" spans="1:14" ht="16.5" thickBot="1" thickTop="1">
      <c r="A8" s="211" t="s">
        <v>6</v>
      </c>
      <c r="B8" s="246" t="s">
        <v>7</v>
      </c>
      <c r="C8" s="247"/>
      <c r="D8" s="248"/>
      <c r="E8" s="246" t="s">
        <v>11</v>
      </c>
      <c r="F8" s="248"/>
      <c r="G8" s="227" t="s">
        <v>15</v>
      </c>
      <c r="H8" s="228"/>
      <c r="I8" s="228"/>
      <c r="J8" s="228"/>
      <c r="K8" s="228"/>
      <c r="L8" s="228"/>
      <c r="M8" s="228"/>
      <c r="N8" s="229"/>
    </row>
    <row r="9" spans="1:14" ht="13.5" thickTop="1">
      <c r="A9" s="212"/>
      <c r="B9" s="230" t="s">
        <v>8</v>
      </c>
      <c r="C9" s="231"/>
      <c r="D9" s="218" t="s">
        <v>9</v>
      </c>
      <c r="E9" s="214" t="s">
        <v>10</v>
      </c>
      <c r="F9" s="218" t="s">
        <v>9</v>
      </c>
      <c r="G9" s="203" t="s">
        <v>27</v>
      </c>
      <c r="H9" s="204"/>
      <c r="I9" s="216" t="s">
        <v>28</v>
      </c>
      <c r="J9" s="202"/>
      <c r="K9" s="216" t="s">
        <v>13</v>
      </c>
      <c r="L9" s="202"/>
      <c r="M9" s="216" t="s">
        <v>14</v>
      </c>
      <c r="N9" s="202"/>
    </row>
    <row r="10" spans="1:14" ht="15" thickBot="1">
      <c r="A10" s="213"/>
      <c r="B10" s="314"/>
      <c r="C10" s="239"/>
      <c r="D10" s="235"/>
      <c r="E10" s="215"/>
      <c r="F10" s="235"/>
      <c r="G10" s="18" t="s">
        <v>117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35" t="s">
        <v>16</v>
      </c>
      <c r="B11" s="102" t="s">
        <v>95</v>
      </c>
      <c r="C11" s="87">
        <v>4053</v>
      </c>
      <c r="D11" s="6">
        <f>5.91+2.352+0.093</f>
        <v>8.355</v>
      </c>
      <c r="E11" s="214">
        <v>29</v>
      </c>
      <c r="F11" s="218">
        <v>22.89</v>
      </c>
      <c r="G11" s="19"/>
      <c r="H11" s="20"/>
      <c r="I11" s="7"/>
      <c r="J11" s="8"/>
      <c r="K11" s="7"/>
      <c r="L11" s="8"/>
      <c r="M11" s="7"/>
      <c r="N11" s="8"/>
    </row>
    <row r="12" spans="1:14" ht="15.75" customHeight="1">
      <c r="A12" s="316"/>
      <c r="B12" s="107" t="s">
        <v>102</v>
      </c>
      <c r="C12" s="119">
        <v>1547</v>
      </c>
      <c r="D12" s="8">
        <f>3.94+0.784+0.093</f>
        <v>4.817</v>
      </c>
      <c r="E12" s="318"/>
      <c r="F12" s="210"/>
      <c r="G12" s="23"/>
      <c r="H12" s="24"/>
      <c r="I12" s="7"/>
      <c r="J12" s="8"/>
      <c r="K12" s="7"/>
      <c r="L12" s="8"/>
      <c r="M12" s="7"/>
      <c r="N12" s="8"/>
    </row>
    <row r="13" spans="1:14" ht="15.75" customHeight="1">
      <c r="A13" s="316"/>
      <c r="B13" s="107" t="s">
        <v>116</v>
      </c>
      <c r="C13" s="119">
        <v>1926</v>
      </c>
      <c r="D13" s="8">
        <v>581.27</v>
      </c>
      <c r="E13" s="318"/>
      <c r="F13" s="210"/>
      <c r="G13" s="23"/>
      <c r="H13" s="24"/>
      <c r="I13" s="7"/>
      <c r="J13" s="8"/>
      <c r="K13" s="7"/>
      <c r="L13" s="8"/>
      <c r="M13" s="7"/>
      <c r="N13" s="8"/>
    </row>
    <row r="14" spans="1:14" ht="16.5" customHeight="1" thickBot="1">
      <c r="A14" s="326"/>
      <c r="B14" s="105" t="s">
        <v>115</v>
      </c>
      <c r="C14" s="117">
        <v>21.1</v>
      </c>
      <c r="D14" s="22">
        <v>145.317</v>
      </c>
      <c r="E14" s="329"/>
      <c r="F14" s="244"/>
      <c r="G14" s="12"/>
      <c r="H14" s="17"/>
      <c r="I14" s="7"/>
      <c r="J14" s="8"/>
      <c r="K14" s="7"/>
      <c r="L14" s="8"/>
      <c r="M14" s="7"/>
      <c r="N14" s="8"/>
    </row>
    <row r="15" spans="1:14" ht="15" customHeight="1" thickTop="1">
      <c r="A15" s="315" t="s">
        <v>17</v>
      </c>
      <c r="B15" s="102" t="s">
        <v>95</v>
      </c>
      <c r="C15" s="118">
        <v>4218</v>
      </c>
      <c r="D15" s="6">
        <f>5.91+2.352+0.093</f>
        <v>8.355</v>
      </c>
      <c r="E15" s="317">
        <v>20</v>
      </c>
      <c r="F15" s="250">
        <v>22.89</v>
      </c>
      <c r="G15" s="25"/>
      <c r="H15" s="16"/>
      <c r="I15" s="14"/>
      <c r="J15" s="15"/>
      <c r="K15" s="14"/>
      <c r="L15" s="15"/>
      <c r="M15" s="14"/>
      <c r="N15" s="15"/>
    </row>
    <row r="16" spans="1:14" ht="15" customHeight="1">
      <c r="A16" s="316"/>
      <c r="B16" s="107" t="s">
        <v>102</v>
      </c>
      <c r="C16" s="119">
        <v>1822</v>
      </c>
      <c r="D16" s="8">
        <f>3.94+0.784+0.093</f>
        <v>4.817</v>
      </c>
      <c r="E16" s="318"/>
      <c r="F16" s="333"/>
      <c r="G16" s="23"/>
      <c r="H16" s="24"/>
      <c r="I16" s="7"/>
      <c r="J16" s="8"/>
      <c r="K16" s="7"/>
      <c r="L16" s="8"/>
      <c r="M16" s="7"/>
      <c r="N16" s="8"/>
    </row>
    <row r="17" spans="1:14" ht="15" customHeight="1">
      <c r="A17" s="316"/>
      <c r="B17" s="107" t="s">
        <v>116</v>
      </c>
      <c r="C17" s="119">
        <v>1438</v>
      </c>
      <c r="D17" s="8">
        <v>581.27</v>
      </c>
      <c r="E17" s="318"/>
      <c r="F17" s="333"/>
      <c r="G17" s="23"/>
      <c r="H17" s="24"/>
      <c r="I17" s="7"/>
      <c r="J17" s="8"/>
      <c r="K17" s="7"/>
      <c r="L17" s="8"/>
      <c r="M17" s="7"/>
      <c r="N17" s="8"/>
    </row>
    <row r="18" spans="1:14" ht="15" customHeight="1" thickBot="1">
      <c r="A18" s="326"/>
      <c r="B18" s="105" t="s">
        <v>115</v>
      </c>
      <c r="C18" s="117">
        <v>21.1</v>
      </c>
      <c r="D18" s="22">
        <v>145.317</v>
      </c>
      <c r="E18" s="329"/>
      <c r="F18" s="251"/>
      <c r="G18" s="12"/>
      <c r="H18" s="17"/>
      <c r="I18" s="21"/>
      <c r="J18" s="22"/>
      <c r="K18" s="21"/>
      <c r="L18" s="22"/>
      <c r="M18" s="21"/>
      <c r="N18" s="22"/>
    </row>
    <row r="19" spans="1:14" ht="15" customHeight="1" thickTop="1">
      <c r="A19" s="315" t="s">
        <v>18</v>
      </c>
      <c r="B19" s="102" t="s">
        <v>95</v>
      </c>
      <c r="C19" s="118">
        <v>4107</v>
      </c>
      <c r="D19" s="6">
        <f>5.91+2.352+0.093</f>
        <v>8.355</v>
      </c>
      <c r="E19" s="317">
        <v>26</v>
      </c>
      <c r="F19" s="250">
        <v>22.89</v>
      </c>
      <c r="G19" s="25"/>
      <c r="H19" s="16"/>
      <c r="I19" s="14"/>
      <c r="J19" s="15"/>
      <c r="K19" s="14"/>
      <c r="L19" s="15"/>
      <c r="M19" s="14"/>
      <c r="N19" s="15"/>
    </row>
    <row r="20" spans="1:14" ht="15" customHeight="1">
      <c r="A20" s="316"/>
      <c r="B20" s="107" t="s">
        <v>102</v>
      </c>
      <c r="C20" s="119">
        <v>1684</v>
      </c>
      <c r="D20" s="8">
        <f>3.94+0.784+0.093</f>
        <v>4.817</v>
      </c>
      <c r="E20" s="318"/>
      <c r="F20" s="333"/>
      <c r="G20" s="23"/>
      <c r="H20" s="24"/>
      <c r="I20" s="7"/>
      <c r="J20" s="8"/>
      <c r="K20" s="7"/>
      <c r="L20" s="8"/>
      <c r="M20" s="7"/>
      <c r="N20" s="8"/>
    </row>
    <row r="21" spans="1:14" ht="15" customHeight="1">
      <c r="A21" s="316"/>
      <c r="B21" s="107" t="s">
        <v>116</v>
      </c>
      <c r="C21" s="119">
        <v>0</v>
      </c>
      <c r="D21" s="8">
        <v>581.27</v>
      </c>
      <c r="E21" s="318"/>
      <c r="F21" s="333"/>
      <c r="G21" s="23"/>
      <c r="H21" s="24"/>
      <c r="I21" s="7"/>
      <c r="J21" s="8"/>
      <c r="K21" s="7"/>
      <c r="L21" s="8"/>
      <c r="M21" s="7"/>
      <c r="N21" s="8"/>
    </row>
    <row r="22" spans="1:14" ht="15" customHeight="1" thickBot="1">
      <c r="A22" s="326"/>
      <c r="B22" s="105" t="s">
        <v>115</v>
      </c>
      <c r="C22" s="117">
        <v>21.1</v>
      </c>
      <c r="D22" s="22">
        <v>145.317</v>
      </c>
      <c r="E22" s="329"/>
      <c r="F22" s="251"/>
      <c r="G22" s="12"/>
      <c r="H22" s="17"/>
      <c r="I22" s="21"/>
      <c r="J22" s="22"/>
      <c r="K22" s="21"/>
      <c r="L22" s="22"/>
      <c r="M22" s="21"/>
      <c r="N22" s="22"/>
    </row>
    <row r="23" spans="1:14" ht="15" customHeight="1" thickTop="1">
      <c r="A23" s="315" t="s">
        <v>19</v>
      </c>
      <c r="B23" s="102" t="s">
        <v>95</v>
      </c>
      <c r="C23" s="118">
        <v>2208</v>
      </c>
      <c r="D23" s="6">
        <f>5.91+2.352+0.093</f>
        <v>8.355</v>
      </c>
      <c r="E23" s="317">
        <v>18</v>
      </c>
      <c r="F23" s="250">
        <v>25.76</v>
      </c>
      <c r="G23" s="25"/>
      <c r="H23" s="16"/>
      <c r="I23" s="14"/>
      <c r="J23" s="15"/>
      <c r="K23" s="14"/>
      <c r="L23" s="15"/>
      <c r="M23" s="14"/>
      <c r="N23" s="15"/>
    </row>
    <row r="24" spans="1:14" ht="15" customHeight="1">
      <c r="A24" s="316"/>
      <c r="B24" s="107" t="s">
        <v>102</v>
      </c>
      <c r="C24" s="119">
        <v>750</v>
      </c>
      <c r="D24" s="8">
        <f>3.94+0.784+0.093</f>
        <v>4.817</v>
      </c>
      <c r="E24" s="318"/>
      <c r="F24" s="333"/>
      <c r="G24" s="23"/>
      <c r="H24" s="24"/>
      <c r="I24" s="7"/>
      <c r="J24" s="8"/>
      <c r="K24" s="7"/>
      <c r="L24" s="8"/>
      <c r="M24" s="7"/>
      <c r="N24" s="8"/>
    </row>
    <row r="25" spans="1:14" ht="15" customHeight="1">
      <c r="A25" s="316"/>
      <c r="B25" s="107" t="s">
        <v>116</v>
      </c>
      <c r="C25" s="119">
        <v>0</v>
      </c>
      <c r="D25" s="8">
        <v>581.27</v>
      </c>
      <c r="E25" s="318"/>
      <c r="F25" s="333"/>
      <c r="G25" s="23"/>
      <c r="H25" s="24"/>
      <c r="I25" s="7"/>
      <c r="J25" s="8"/>
      <c r="K25" s="7"/>
      <c r="L25" s="8"/>
      <c r="M25" s="7"/>
      <c r="N25" s="8"/>
    </row>
    <row r="26" spans="1:14" ht="13.5" thickBot="1">
      <c r="A26" s="326"/>
      <c r="B26" s="105" t="s">
        <v>115</v>
      </c>
      <c r="C26" s="117">
        <v>21.1</v>
      </c>
      <c r="D26" s="22">
        <v>145.317</v>
      </c>
      <c r="E26" s="329"/>
      <c r="F26" s="251"/>
      <c r="G26" s="12"/>
      <c r="H26" s="17"/>
      <c r="I26" s="21"/>
      <c r="J26" s="22"/>
      <c r="K26" s="21"/>
      <c r="L26" s="22"/>
      <c r="M26" s="21"/>
      <c r="N26" s="22"/>
    </row>
    <row r="27" spans="1:14" ht="13.5" thickTop="1">
      <c r="A27" s="315" t="s">
        <v>20</v>
      </c>
      <c r="B27" s="102" t="s">
        <v>95</v>
      </c>
      <c r="C27" s="118">
        <v>779</v>
      </c>
      <c r="D27" s="6">
        <f>5.91+2.352+0.093</f>
        <v>8.355</v>
      </c>
      <c r="E27" s="317">
        <v>31</v>
      </c>
      <c r="F27" s="250">
        <v>25.76</v>
      </c>
      <c r="G27" s="25"/>
      <c r="H27" s="16"/>
      <c r="I27" s="14"/>
      <c r="J27" s="15"/>
      <c r="K27" s="14"/>
      <c r="L27" s="15"/>
      <c r="M27" s="14"/>
      <c r="N27" s="15"/>
    </row>
    <row r="28" spans="1:14" ht="12.75">
      <c r="A28" s="316"/>
      <c r="B28" s="107" t="s">
        <v>102</v>
      </c>
      <c r="C28" s="119">
        <v>122</v>
      </c>
      <c r="D28" s="8">
        <f>3.94+0.784+0.093</f>
        <v>4.817</v>
      </c>
      <c r="E28" s="318"/>
      <c r="F28" s="333"/>
      <c r="G28" s="23"/>
      <c r="H28" s="24"/>
      <c r="I28" s="7"/>
      <c r="J28" s="8"/>
      <c r="K28" s="7"/>
      <c r="L28" s="8"/>
      <c r="M28" s="7"/>
      <c r="N28" s="8"/>
    </row>
    <row r="29" spans="1:14" ht="12.75">
      <c r="A29" s="316"/>
      <c r="B29" s="107" t="s">
        <v>116</v>
      </c>
      <c r="C29" s="119">
        <v>0</v>
      </c>
      <c r="D29" s="8">
        <v>581.27</v>
      </c>
      <c r="E29" s="318"/>
      <c r="F29" s="333"/>
      <c r="G29" s="23"/>
      <c r="H29" s="24"/>
      <c r="I29" s="7"/>
      <c r="J29" s="8"/>
      <c r="K29" s="7"/>
      <c r="L29" s="8"/>
      <c r="M29" s="7"/>
      <c r="N29" s="8"/>
    </row>
    <row r="30" spans="1:14" ht="13.5" thickBot="1">
      <c r="A30" s="326"/>
      <c r="B30" s="105" t="s">
        <v>115</v>
      </c>
      <c r="C30" s="117">
        <v>21.1</v>
      </c>
      <c r="D30" s="22">
        <v>145.317</v>
      </c>
      <c r="E30" s="329"/>
      <c r="F30" s="251"/>
      <c r="G30" s="21"/>
      <c r="H30" s="22"/>
      <c r="I30" s="21"/>
      <c r="J30" s="22"/>
      <c r="K30" s="21"/>
      <c r="L30" s="22"/>
      <c r="M30" s="21"/>
      <c r="N30" s="22"/>
    </row>
    <row r="31" spans="1:14" ht="13.5" thickTop="1">
      <c r="A31" s="315" t="s">
        <v>69</v>
      </c>
      <c r="B31" s="102" t="s">
        <v>95</v>
      </c>
      <c r="C31" s="118">
        <v>673</v>
      </c>
      <c r="D31" s="6">
        <f>5.91+2.352+0.093</f>
        <v>8.355</v>
      </c>
      <c r="E31" s="317">
        <v>26</v>
      </c>
      <c r="F31" s="250">
        <v>25.76</v>
      </c>
      <c r="G31" s="25"/>
      <c r="H31" s="16"/>
      <c r="I31" s="14"/>
      <c r="J31" s="15"/>
      <c r="K31" s="14"/>
      <c r="L31" s="15"/>
      <c r="M31" s="14"/>
      <c r="N31" s="15"/>
    </row>
    <row r="32" spans="1:14" ht="12.75">
      <c r="A32" s="316"/>
      <c r="B32" s="107" t="s">
        <v>102</v>
      </c>
      <c r="C32" s="119">
        <v>100</v>
      </c>
      <c r="D32" s="8">
        <f>3.94+0.784+0.093</f>
        <v>4.817</v>
      </c>
      <c r="E32" s="318"/>
      <c r="F32" s="333"/>
      <c r="G32" s="23"/>
      <c r="H32" s="24"/>
      <c r="I32" s="7"/>
      <c r="J32" s="8"/>
      <c r="K32" s="7"/>
      <c r="L32" s="8"/>
      <c r="M32" s="7"/>
      <c r="N32" s="8"/>
    </row>
    <row r="33" spans="1:14" ht="12.75">
      <c r="A33" s="316"/>
      <c r="B33" s="107" t="s">
        <v>116</v>
      </c>
      <c r="C33" s="119">
        <v>0</v>
      </c>
      <c r="D33" s="8">
        <v>581.27</v>
      </c>
      <c r="E33" s="318"/>
      <c r="F33" s="333"/>
      <c r="G33" s="23"/>
      <c r="H33" s="24"/>
      <c r="I33" s="7"/>
      <c r="J33" s="8"/>
      <c r="K33" s="7"/>
      <c r="L33" s="8"/>
      <c r="M33" s="7"/>
      <c r="N33" s="8"/>
    </row>
    <row r="34" spans="1:14" ht="13.5" thickBot="1">
      <c r="A34" s="326"/>
      <c r="B34" s="105" t="s">
        <v>115</v>
      </c>
      <c r="C34" s="117">
        <v>21.1</v>
      </c>
      <c r="D34" s="22">
        <v>145.317</v>
      </c>
      <c r="E34" s="329"/>
      <c r="F34" s="251"/>
      <c r="G34" s="21"/>
      <c r="H34" s="22"/>
      <c r="I34" s="21"/>
      <c r="J34" s="22"/>
      <c r="K34" s="21"/>
      <c r="L34" s="22"/>
      <c r="M34" s="21"/>
      <c r="N34" s="22"/>
    </row>
    <row r="35" spans="1:14" ht="13.5" thickTop="1">
      <c r="A35" s="315" t="s">
        <v>70</v>
      </c>
      <c r="B35" s="109" t="s">
        <v>95</v>
      </c>
      <c r="C35" s="118">
        <v>499</v>
      </c>
      <c r="D35" s="6">
        <f>5.91+2.352+0.093</f>
        <v>8.355</v>
      </c>
      <c r="E35" s="317">
        <v>28</v>
      </c>
      <c r="F35" s="234">
        <v>25.76</v>
      </c>
      <c r="G35" s="25"/>
      <c r="H35" s="16"/>
      <c r="I35" s="14"/>
      <c r="J35" s="15"/>
      <c r="K35" s="14"/>
      <c r="L35" s="15"/>
      <c r="M35" s="14"/>
      <c r="N35" s="15"/>
    </row>
    <row r="36" spans="1:14" ht="12.75">
      <c r="A36" s="316"/>
      <c r="B36" s="105" t="s">
        <v>96</v>
      </c>
      <c r="C36" s="119">
        <v>88</v>
      </c>
      <c r="D36" s="8">
        <f>3.94+0.784+0.093</f>
        <v>4.817</v>
      </c>
      <c r="E36" s="318"/>
      <c r="F36" s="210"/>
      <c r="G36" s="23"/>
      <c r="H36" s="24"/>
      <c r="I36" s="7"/>
      <c r="J36" s="8"/>
      <c r="K36" s="7"/>
      <c r="L36" s="8"/>
      <c r="M36" s="7"/>
      <c r="N36" s="8"/>
    </row>
    <row r="37" spans="1:14" ht="12.75">
      <c r="A37" s="326"/>
      <c r="B37" s="105" t="s">
        <v>108</v>
      </c>
      <c r="C37" s="117">
        <v>21.1</v>
      </c>
      <c r="D37" s="22">
        <v>145.317</v>
      </c>
      <c r="E37" s="329"/>
      <c r="F37" s="244"/>
      <c r="G37" s="21"/>
      <c r="H37" s="22"/>
      <c r="I37" s="21"/>
      <c r="J37" s="22"/>
      <c r="K37" s="21"/>
      <c r="L37" s="22"/>
      <c r="M37" s="21"/>
      <c r="N37" s="22"/>
    </row>
    <row r="38" spans="1:14" ht="12.75">
      <c r="A38" s="315" t="s">
        <v>22</v>
      </c>
      <c r="B38" s="109" t="s">
        <v>95</v>
      </c>
      <c r="C38" s="118">
        <v>514</v>
      </c>
      <c r="D38" s="15">
        <f>6.04+2.352+0.093</f>
        <v>8.485</v>
      </c>
      <c r="E38" s="317">
        <v>26</v>
      </c>
      <c r="F38" s="234">
        <v>25.76</v>
      </c>
      <c r="G38" s="317"/>
      <c r="H38" s="234"/>
      <c r="I38" s="21"/>
      <c r="J38" s="22"/>
      <c r="K38" s="21"/>
      <c r="L38" s="22"/>
      <c r="M38" s="21"/>
      <c r="N38" s="22"/>
    </row>
    <row r="39" spans="1:14" ht="12.75">
      <c r="A39" s="316"/>
      <c r="B39" s="105" t="s">
        <v>96</v>
      </c>
      <c r="C39" s="119">
        <v>86</v>
      </c>
      <c r="D39" s="8">
        <f>4.03+0.784+0.093</f>
        <v>4.907</v>
      </c>
      <c r="E39" s="318"/>
      <c r="F39" s="210"/>
      <c r="G39" s="318"/>
      <c r="H39" s="210"/>
      <c r="I39" s="21"/>
      <c r="J39" s="22"/>
      <c r="K39" s="21"/>
      <c r="L39" s="22"/>
      <c r="M39" s="21"/>
      <c r="N39" s="22"/>
    </row>
    <row r="40" spans="1:14" ht="12.75">
      <c r="A40" s="326"/>
      <c r="B40" s="105" t="s">
        <v>108</v>
      </c>
      <c r="C40" s="117">
        <v>21.1</v>
      </c>
      <c r="D40" s="22">
        <v>145.317</v>
      </c>
      <c r="E40" s="329"/>
      <c r="F40" s="244"/>
      <c r="G40" s="329"/>
      <c r="H40" s="244"/>
      <c r="I40" s="4"/>
      <c r="J40" s="5"/>
      <c r="K40" s="4"/>
      <c r="L40" s="5"/>
      <c r="M40" s="4"/>
      <c r="N40" s="5"/>
    </row>
    <row r="41" spans="1:14" ht="12.75">
      <c r="A41" s="315" t="s">
        <v>23</v>
      </c>
      <c r="B41" s="109" t="s">
        <v>95</v>
      </c>
      <c r="C41" s="118">
        <v>602</v>
      </c>
      <c r="D41" s="15">
        <f>6.04+2.352+0.093</f>
        <v>8.485</v>
      </c>
      <c r="E41" s="317">
        <v>29</v>
      </c>
      <c r="F41" s="234">
        <v>25.76</v>
      </c>
      <c r="G41" s="21"/>
      <c r="H41" s="22"/>
      <c r="I41" s="4"/>
      <c r="J41" s="5"/>
      <c r="K41" s="4"/>
      <c r="L41" s="5"/>
      <c r="M41" s="4"/>
      <c r="N41" s="5"/>
    </row>
    <row r="42" spans="1:14" ht="12.75">
      <c r="A42" s="316"/>
      <c r="B42" s="105" t="s">
        <v>96</v>
      </c>
      <c r="C42" s="119">
        <v>111</v>
      </c>
      <c r="D42" s="8">
        <f>4.03+0.784+0.093</f>
        <v>4.907</v>
      </c>
      <c r="E42" s="318"/>
      <c r="F42" s="210"/>
      <c r="G42" s="21"/>
      <c r="H42" s="22"/>
      <c r="I42" s="4"/>
      <c r="J42" s="5"/>
      <c r="K42" s="4"/>
      <c r="L42" s="5"/>
      <c r="M42" s="4"/>
      <c r="N42" s="5"/>
    </row>
    <row r="43" spans="1:14" ht="12.75">
      <c r="A43" s="326"/>
      <c r="B43" s="105" t="s">
        <v>108</v>
      </c>
      <c r="C43" s="117">
        <v>21.11</v>
      </c>
      <c r="D43" s="22">
        <v>145.317</v>
      </c>
      <c r="E43" s="329"/>
      <c r="F43" s="244"/>
      <c r="G43" s="4"/>
      <c r="H43" s="5"/>
      <c r="I43" s="4"/>
      <c r="J43" s="5"/>
      <c r="K43" s="4"/>
      <c r="L43" s="5"/>
      <c r="M43" s="4"/>
      <c r="N43" s="5"/>
    </row>
    <row r="44" spans="1:14" ht="12.75">
      <c r="A44" s="315" t="s">
        <v>24</v>
      </c>
      <c r="B44" s="109" t="s">
        <v>95</v>
      </c>
      <c r="C44" s="118">
        <v>1935</v>
      </c>
      <c r="D44" s="15">
        <f>6.04+2.352+0.093</f>
        <v>8.485</v>
      </c>
      <c r="E44" s="317">
        <v>32</v>
      </c>
      <c r="F44" s="234">
        <v>25.76</v>
      </c>
      <c r="G44" s="4"/>
      <c r="H44" s="5"/>
      <c r="I44" s="4"/>
      <c r="J44" s="5"/>
      <c r="K44" s="4"/>
      <c r="L44" s="5"/>
      <c r="M44" s="4"/>
      <c r="N44" s="5"/>
    </row>
    <row r="45" spans="1:14" ht="12.75">
      <c r="A45" s="316"/>
      <c r="B45" s="105" t="s">
        <v>96</v>
      </c>
      <c r="C45" s="119">
        <v>701</v>
      </c>
      <c r="D45" s="8">
        <f>4.03+0.784+0.093</f>
        <v>4.907</v>
      </c>
      <c r="E45" s="318"/>
      <c r="F45" s="210"/>
      <c r="G45" s="4"/>
      <c r="H45" s="5"/>
      <c r="I45" s="4"/>
      <c r="J45" s="5"/>
      <c r="K45" s="4"/>
      <c r="L45" s="5"/>
      <c r="M45" s="4"/>
      <c r="N45" s="5"/>
    </row>
    <row r="46" spans="1:14" ht="12.75">
      <c r="A46" s="326"/>
      <c r="B46" s="105" t="s">
        <v>108</v>
      </c>
      <c r="C46" s="117">
        <v>21.1</v>
      </c>
      <c r="D46" s="22">
        <v>145.317</v>
      </c>
      <c r="E46" s="329"/>
      <c r="F46" s="244"/>
      <c r="G46" s="4"/>
      <c r="H46" s="5"/>
      <c r="I46" s="4"/>
      <c r="J46" s="5"/>
      <c r="K46" s="4"/>
      <c r="L46" s="5"/>
      <c r="M46" s="4"/>
      <c r="N46" s="5"/>
    </row>
    <row r="47" spans="1:14" ht="12.75">
      <c r="A47" s="315" t="s">
        <v>25</v>
      </c>
      <c r="B47" s="109" t="s">
        <v>95</v>
      </c>
      <c r="C47" s="118"/>
      <c r="D47" s="15"/>
      <c r="E47" s="317"/>
      <c r="F47" s="234"/>
      <c r="G47" s="4"/>
      <c r="H47" s="5"/>
      <c r="I47" s="4"/>
      <c r="J47" s="5"/>
      <c r="K47" s="4"/>
      <c r="L47" s="5"/>
      <c r="M47" s="4"/>
      <c r="N47" s="5"/>
    </row>
    <row r="48" spans="1:14" ht="12.75">
      <c r="A48" s="326"/>
      <c r="B48" s="105" t="s">
        <v>96</v>
      </c>
      <c r="C48" s="117"/>
      <c r="D48" s="22"/>
      <c r="E48" s="329"/>
      <c r="F48" s="244"/>
      <c r="G48" s="4"/>
      <c r="H48" s="5"/>
      <c r="I48" s="4"/>
      <c r="J48" s="5"/>
      <c r="K48" s="4"/>
      <c r="L48" s="5"/>
      <c r="M48" s="4"/>
      <c r="N48" s="5"/>
    </row>
    <row r="49" spans="1:14" ht="12.75">
      <c r="A49" s="315" t="s">
        <v>26</v>
      </c>
      <c r="B49" s="109" t="s">
        <v>95</v>
      </c>
      <c r="C49" s="118"/>
      <c r="D49" s="15"/>
      <c r="E49" s="317"/>
      <c r="F49" s="234"/>
      <c r="G49" s="14"/>
      <c r="H49" s="15"/>
      <c r="I49" s="14"/>
      <c r="J49" s="15"/>
      <c r="K49" s="14"/>
      <c r="L49" s="15"/>
      <c r="M49" s="14"/>
      <c r="N49" s="15"/>
    </row>
    <row r="50" spans="1:14" ht="13.5" thickBot="1">
      <c r="A50" s="338"/>
      <c r="B50" s="111" t="s">
        <v>96</v>
      </c>
      <c r="C50" s="117"/>
      <c r="D50" s="22"/>
      <c r="E50" s="215"/>
      <c r="F50" s="235"/>
      <c r="G50" s="2"/>
      <c r="H50" s="3"/>
      <c r="I50" s="2"/>
      <c r="J50" s="3"/>
      <c r="K50" s="2"/>
      <c r="L50" s="3"/>
      <c r="M50" s="2"/>
      <c r="N50" s="3"/>
    </row>
    <row r="51" spans="1:14" ht="17.25" customHeight="1" thickTop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37" customFormat="1" ht="12.75">
      <c r="A52" s="219" t="s">
        <v>32</v>
      </c>
      <c r="B52" s="219"/>
      <c r="C52" s="219"/>
      <c r="D52" s="220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14" s="37" customFormat="1" ht="12.75">
      <c r="A53" s="33"/>
      <c r="B53" s="32" t="s">
        <v>33</v>
      </c>
      <c r="C53" s="32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</row>
    <row r="54" spans="1:14" s="37" customFormat="1" ht="12.75">
      <c r="A54" s="33"/>
      <c r="B54" s="219" t="s">
        <v>35</v>
      </c>
      <c r="C54" s="219"/>
      <c r="D54" s="219"/>
      <c r="E54" s="220"/>
      <c r="F54" s="33"/>
      <c r="G54" s="33"/>
      <c r="H54" s="33"/>
      <c r="I54" s="33"/>
      <c r="J54" s="33"/>
      <c r="K54" s="33"/>
      <c r="L54" s="33"/>
      <c r="M54" s="33"/>
      <c r="N54" s="33"/>
    </row>
    <row r="55" spans="1:14" s="37" customFormat="1" ht="12.75">
      <c r="A55" s="33"/>
      <c r="B55" s="219" t="s">
        <v>34</v>
      </c>
      <c r="C55" s="219"/>
      <c r="D55" s="219"/>
      <c r="E55" s="33"/>
      <c r="F55" s="33"/>
      <c r="G55" s="33"/>
      <c r="H55" s="33"/>
      <c r="I55" s="33"/>
      <c r="J55" s="33"/>
      <c r="K55" s="33"/>
      <c r="L55" s="33"/>
      <c r="M55" s="33"/>
      <c r="N55" s="33"/>
    </row>
    <row r="56" spans="1:14" ht="14.25">
      <c r="A56" s="26"/>
      <c r="B56" s="26"/>
      <c r="C56" s="26"/>
      <c r="D56" s="26"/>
      <c r="E56" s="26"/>
      <c r="F56" s="26"/>
      <c r="G56" s="26"/>
      <c r="H56" s="1"/>
      <c r="I56" s="1"/>
      <c r="J56" s="1"/>
      <c r="K56" s="1"/>
      <c r="L56" s="1"/>
      <c r="M56" s="1"/>
      <c r="N56" s="1"/>
    </row>
    <row r="57" spans="1:7" ht="14.25">
      <c r="A57" s="30"/>
      <c r="B57" s="30"/>
      <c r="C57" s="30"/>
      <c r="D57" s="30"/>
      <c r="E57" s="30"/>
      <c r="F57" s="30"/>
      <c r="G57" s="30"/>
    </row>
    <row r="58" spans="1:7" ht="14.25">
      <c r="A58" s="30"/>
      <c r="B58" s="30"/>
      <c r="C58" s="30"/>
      <c r="D58" s="30"/>
      <c r="E58" s="30"/>
      <c r="F58" s="30"/>
      <c r="G58" s="30"/>
    </row>
  </sheetData>
  <mergeCells count="57">
    <mergeCell ref="A38:A40"/>
    <mergeCell ref="A41:A43"/>
    <mergeCell ref="E41:E43"/>
    <mergeCell ref="F41:F43"/>
    <mergeCell ref="G9:H9"/>
    <mergeCell ref="B54:E54"/>
    <mergeCell ref="B55:D55"/>
    <mergeCell ref="A52:D52"/>
    <mergeCell ref="A31:A34"/>
    <mergeCell ref="E31:E34"/>
    <mergeCell ref="A35:A37"/>
    <mergeCell ref="E35:E37"/>
    <mergeCell ref="A44:A46"/>
    <mergeCell ref="E44:E46"/>
    <mergeCell ref="A11:A14"/>
    <mergeCell ref="A15:A18"/>
    <mergeCell ref="E11:E14"/>
    <mergeCell ref="F9:F10"/>
    <mergeCell ref="M9:N9"/>
    <mergeCell ref="A6:N7"/>
    <mergeCell ref="A8:A10"/>
    <mergeCell ref="B8:D8"/>
    <mergeCell ref="E8:F8"/>
    <mergeCell ref="G8:N8"/>
    <mergeCell ref="D9:D10"/>
    <mergeCell ref="B9:C10"/>
    <mergeCell ref="E9:E10"/>
    <mergeCell ref="I9:J9"/>
    <mergeCell ref="I1:K1"/>
    <mergeCell ref="I2:K2"/>
    <mergeCell ref="I3:K3"/>
    <mergeCell ref="K9:L9"/>
    <mergeCell ref="A27:A30"/>
    <mergeCell ref="E27:E30"/>
    <mergeCell ref="F27:F30"/>
    <mergeCell ref="F11:F14"/>
    <mergeCell ref="E15:E18"/>
    <mergeCell ref="F15:F18"/>
    <mergeCell ref="A23:A26"/>
    <mergeCell ref="E23:E26"/>
    <mergeCell ref="A19:A22"/>
    <mergeCell ref="E19:E22"/>
    <mergeCell ref="F44:F46"/>
    <mergeCell ref="F19:F22"/>
    <mergeCell ref="F23:F26"/>
    <mergeCell ref="F31:F34"/>
    <mergeCell ref="F35:F37"/>
    <mergeCell ref="G38:G40"/>
    <mergeCell ref="H38:H40"/>
    <mergeCell ref="E38:E40"/>
    <mergeCell ref="F38:F40"/>
    <mergeCell ref="A49:A50"/>
    <mergeCell ref="E49:E50"/>
    <mergeCell ref="F49:F50"/>
    <mergeCell ref="E47:E48"/>
    <mergeCell ref="F47:F48"/>
    <mergeCell ref="A47:A48"/>
  </mergeCells>
  <printOptions/>
  <pageMargins left="0.32" right="0.24" top="0.37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Krusevac</dc:creator>
  <cp:keywords/>
  <dc:description/>
  <cp:lastModifiedBy>ivana.aksentijevic</cp:lastModifiedBy>
  <cp:lastPrinted>2014-11-05T14:06:38Z</cp:lastPrinted>
  <dcterms:created xsi:type="dcterms:W3CDTF">2013-02-08T07:46:47Z</dcterms:created>
  <dcterms:modified xsi:type="dcterms:W3CDTF">2015-11-20T10:26:38Z</dcterms:modified>
  <cp:category/>
  <cp:version/>
  <cp:contentType/>
  <cp:contentStatus/>
</cp:coreProperties>
</file>