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7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<sst xmlns="http://schemas.openxmlformats.org/spreadsheetml/2006/main" count="1255" uniqueCount="117">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</sst>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"/>
    <numFmt numFmtId="181" formatCode="#,##0.00\ &quot;Дин.&quot;"/>
    <numFmt numFmtId="182" formatCode="#,##0.00\ _Д_и_н_."/>
    <numFmt numFmtId="183" formatCode="0.000"/>
    <numFmt numFmtId="184" formatCode="#,##0.000"/>
    <numFmt numFmtId="185" formatCode="0.0000"/>
    <numFmt numFmtId="186" formatCode="0.00000"/>
    <numFmt numFmtId="187" formatCode="0.000000"/>
    <numFmt numFmtId="188" formatCode="0.0000000"/>
    <numFmt numFmtId="189" formatCode="0.0"/>
    <numFmt numFmtId="190" formatCode="#,##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5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kenaten"/>
      <family val="0"/>
    </font>
    <font>
      <sz val="8"/>
      <name val="Akenate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82" fontId="0" fillId="0" borderId="34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3" fontId="0" fillId="0" borderId="77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3" fontId="0" fillId="0" borderId="78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83" fontId="0" fillId="0" borderId="47" xfId="0" applyNumberFormat="1" applyFill="1" applyBorder="1" applyAlignment="1">
      <alignment horizontal="center" vertical="center"/>
    </xf>
    <xf numFmtId="183" fontId="0" fillId="0" borderId="38" xfId="0" applyNumberFormat="1" applyFill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83" fontId="2" fillId="0" borderId="18" xfId="0" applyNumberFormat="1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183" fontId="0" fillId="0" borderId="15" xfId="0" applyNumberFormat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3" fontId="0" fillId="0" borderId="79" xfId="0" applyNumberFormat="1" applyBorder="1" applyAlignment="1">
      <alignment horizontal="center" vertical="center"/>
    </xf>
    <xf numFmtId="183" fontId="0" fillId="0" borderId="80" xfId="0" applyNumberFormat="1" applyBorder="1" applyAlignment="1">
      <alignment horizontal="center" vertical="center"/>
    </xf>
    <xf numFmtId="183" fontId="0" fillId="0" borderId="19" xfId="0" applyNumberForma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4" fontId="0" fillId="0" borderId="81" xfId="0" applyNumberForma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45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183" fontId="0" fillId="0" borderId="26" xfId="0" applyNumberFormat="1" applyBorder="1" applyAlignment="1">
      <alignment horizontal="center" vertical="center"/>
    </xf>
    <xf numFmtId="183" fontId="0" fillId="0" borderId="27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180" fontId="0" fillId="0" borderId="40" xfId="0" applyNumberFormat="1" applyBorder="1" applyAlignment="1">
      <alignment horizontal="center" vertical="center"/>
    </xf>
    <xf numFmtId="4" fontId="0" fillId="20" borderId="20" xfId="0" applyNumberFormat="1" applyFill="1" applyBorder="1" applyAlignment="1">
      <alignment horizontal="center" vertical="center"/>
    </xf>
    <xf numFmtId="4" fontId="0" fillId="20" borderId="21" xfId="0" applyNumberFormat="1" applyFill="1" applyBorder="1" applyAlignment="1">
      <alignment horizontal="center" vertical="center"/>
    </xf>
    <xf numFmtId="4" fontId="0" fillId="20" borderId="14" xfId="0" applyNumberFormat="1" applyFill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" fontId="0" fillId="20" borderId="16" xfId="0" applyNumberFormat="1" applyFill="1" applyBorder="1" applyAlignment="1">
      <alignment horizontal="center" vertical="center"/>
    </xf>
    <xf numFmtId="4" fontId="0" fillId="20" borderId="19" xfId="0" applyNumberFormat="1" applyFill="1" applyBorder="1" applyAlignment="1">
      <alignment horizontal="center" vertical="center"/>
    </xf>
    <xf numFmtId="4" fontId="0" fillId="20" borderId="17" xfId="0" applyNumberFormat="1" applyFill="1" applyBorder="1" applyAlignment="1">
      <alignment horizontal="center" vertical="center"/>
    </xf>
    <xf numFmtId="4" fontId="0" fillId="20" borderId="18" xfId="0" applyNumberFormat="1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4" fontId="0" fillId="20" borderId="36" xfId="0" applyNumberFormat="1" applyFill="1" applyBorder="1" applyAlignment="1">
      <alignment horizontal="center" vertical="center"/>
    </xf>
    <xf numFmtId="4" fontId="0" fillId="20" borderId="46" xfId="0" applyNumberFormat="1" applyFill="1" applyBorder="1" applyAlignment="1">
      <alignment horizontal="center" vertical="center"/>
    </xf>
    <xf numFmtId="4" fontId="0" fillId="20" borderId="30" xfId="0" applyNumberFormat="1" applyFill="1" applyBorder="1" applyAlignment="1">
      <alignment horizontal="center" vertical="center"/>
    </xf>
    <xf numFmtId="4" fontId="0" fillId="20" borderId="39" xfId="0" applyNumberFormat="1" applyFill="1" applyBorder="1" applyAlignment="1">
      <alignment horizontal="center" vertical="center"/>
    </xf>
    <xf numFmtId="4" fontId="0" fillId="20" borderId="29" xfId="0" applyNumberFormat="1" applyFill="1" applyBorder="1" applyAlignment="1">
      <alignment horizontal="center" vertical="center"/>
    </xf>
    <xf numFmtId="4" fontId="0" fillId="20" borderId="47" xfId="0" applyNumberFormat="1" applyFill="1" applyBorder="1" applyAlignment="1">
      <alignment horizontal="center" vertical="center"/>
    </xf>
    <xf numFmtId="4" fontId="0" fillId="20" borderId="83" xfId="0" applyNumberFormat="1" applyFill="1" applyBorder="1" applyAlignment="1">
      <alignment horizontal="center" vertical="center"/>
    </xf>
    <xf numFmtId="4" fontId="0" fillId="20" borderId="22" xfId="0" applyNumberFormat="1" applyFill="1" applyBorder="1" applyAlignment="1">
      <alignment horizontal="center" vertical="center"/>
    </xf>
    <xf numFmtId="4" fontId="0" fillId="20" borderId="54" xfId="0" applyNumberFormat="1" applyFill="1" applyBorder="1" applyAlignment="1">
      <alignment horizontal="center" vertical="center"/>
    </xf>
    <xf numFmtId="4" fontId="0" fillId="20" borderId="23" xfId="0" applyNumberFormat="1" applyFill="1" applyBorder="1" applyAlignment="1">
      <alignment horizontal="center" vertical="center"/>
    </xf>
    <xf numFmtId="4" fontId="0" fillId="20" borderId="82" xfId="0" applyNumberForma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83" fontId="0" fillId="0" borderId="39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82" xfId="0" applyNumberForma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3" fontId="0" fillId="0" borderId="86" xfId="0" applyNumberForma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185" fontId="10" fillId="0" borderId="18" xfId="0" applyNumberFormat="1" applyFont="1" applyBorder="1" applyAlignment="1">
      <alignment horizontal="center" vertical="center"/>
    </xf>
    <xf numFmtId="185" fontId="10" fillId="0" borderId="15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183" fontId="0" fillId="0" borderId="22" xfId="0" applyNumberFormat="1" applyBorder="1" applyAlignment="1">
      <alignment horizontal="center" vertical="center"/>
    </xf>
    <xf numFmtId="183" fontId="0" fillId="0" borderId="82" xfId="0" applyNumberFormat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3" fontId="0" fillId="0" borderId="40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0" fontId="0" fillId="20" borderId="51" xfId="0" applyFill="1" applyBorder="1" applyAlignment="1">
      <alignment horizontal="center" vertical="center"/>
    </xf>
    <xf numFmtId="4" fontId="0" fillId="20" borderId="90" xfId="0" applyNumberFormat="1" applyFill="1" applyBorder="1" applyAlignment="1">
      <alignment horizontal="center" vertical="center"/>
    </xf>
    <xf numFmtId="4" fontId="0" fillId="20" borderId="91" xfId="0" applyNumberFormat="1" applyFill="1" applyBorder="1" applyAlignment="1">
      <alignment horizontal="center" vertical="center"/>
    </xf>
    <xf numFmtId="4" fontId="0" fillId="20" borderId="12" xfId="0" applyNumberFormat="1" applyFill="1" applyBorder="1" applyAlignment="1">
      <alignment horizontal="center" vertical="center"/>
    </xf>
    <xf numFmtId="4" fontId="0" fillId="20" borderId="13" xfId="0" applyNumberFormat="1" applyFill="1" applyBorder="1" applyAlignment="1">
      <alignment horizontal="center" vertical="center"/>
    </xf>
    <xf numFmtId="0" fontId="0" fillId="20" borderId="44" xfId="0" applyFill="1" applyBorder="1" applyAlignment="1">
      <alignment horizontal="center" vertical="center"/>
    </xf>
    <xf numFmtId="0" fontId="0" fillId="20" borderId="25" xfId="0" applyFill="1" applyBorder="1" applyAlignment="1">
      <alignment horizontal="center" vertical="center"/>
    </xf>
    <xf numFmtId="4" fontId="0" fillId="20" borderId="92" xfId="0" applyNumberFormat="1" applyFill="1" applyBorder="1" applyAlignment="1">
      <alignment horizontal="center" vertical="center"/>
    </xf>
    <xf numFmtId="4" fontId="0" fillId="20" borderId="89" xfId="0" applyNumberFormat="1" applyFill="1" applyBorder="1" applyAlignment="1">
      <alignment horizontal="center" vertical="center"/>
    </xf>
    <xf numFmtId="4" fontId="0" fillId="20" borderId="93" xfId="0" applyNumberForma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5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3" fontId="10" fillId="0" borderId="45" xfId="0" applyNumberFormat="1" applyFont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0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4" fontId="0" fillId="0" borderId="52" xfId="0" applyNumberFormat="1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4" fontId="0" fillId="0" borderId="39" xfId="0" applyNumberFormat="1" applyBorder="1" applyAlignment="1">
      <alignment horizontal="center" vertical="center"/>
    </xf>
    <xf numFmtId="184" fontId="0" fillId="0" borderId="38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01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0" borderId="51" xfId="0" applyFill="1" applyBorder="1" applyAlignment="1">
      <alignment horizontal="center" vertical="center"/>
    </xf>
    <xf numFmtId="3" fontId="0" fillId="0" borderId="75" xfId="0" applyNumberFormat="1" applyFont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0" fontId="0" fillId="20" borderId="3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4" fontId="0" fillId="0" borderId="83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4" fontId="0" fillId="0" borderId="39" xfId="0" applyNumberFormat="1" applyFill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0" fillId="0" borderId="67" xfId="0" applyNumberFormat="1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0" fillId="0" borderId="95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0" fillId="20" borderId="82" xfId="0" applyFill="1" applyBorder="1" applyAlignment="1">
      <alignment horizontal="center" vertical="center"/>
    </xf>
    <xf numFmtId="4" fontId="0" fillId="20" borderId="18" xfId="0" applyNumberFormat="1" applyFill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" fontId="0" fillId="20" borderId="19" xfId="0" applyNumberForma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82" xfId="0" applyNumberForma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4">
      <selection activeCell="E21" sqref="E21:E22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21" customFormat="1" ht="14.25" customHeight="1">
      <c r="A1" s="19" t="s">
        <v>41</v>
      </c>
      <c r="B1" s="17" t="s">
        <v>36</v>
      </c>
      <c r="C1" s="17"/>
      <c r="E1" s="18">
        <v>50964</v>
      </c>
      <c r="F1" s="18"/>
      <c r="G1" s="18"/>
      <c r="H1" s="19" t="s">
        <v>29</v>
      </c>
      <c r="I1" s="19"/>
      <c r="J1" s="19"/>
      <c r="K1" s="26">
        <v>2200</v>
      </c>
    </row>
    <row r="2" spans="1:11" s="21" customFormat="1" ht="14.25" customHeight="1">
      <c r="A2" s="17" t="s">
        <v>1</v>
      </c>
      <c r="B2" s="17" t="s">
        <v>37</v>
      </c>
      <c r="C2" s="17"/>
      <c r="D2" s="18"/>
      <c r="E2" s="18">
        <v>50963</v>
      </c>
      <c r="F2" s="18"/>
      <c r="G2" s="18"/>
      <c r="H2" s="19" t="s">
        <v>2</v>
      </c>
      <c r="I2" s="19"/>
      <c r="J2" s="19"/>
      <c r="K2" s="21">
        <v>15</v>
      </c>
    </row>
    <row r="3" spans="1:11" s="21" customFormat="1" ht="14.25" customHeight="1">
      <c r="A3" s="17" t="s">
        <v>0</v>
      </c>
      <c r="B3" s="17" t="s">
        <v>38</v>
      </c>
      <c r="C3" s="17"/>
      <c r="D3" s="18"/>
      <c r="E3" s="18"/>
      <c r="F3" s="18"/>
      <c r="G3" s="18"/>
      <c r="H3" s="19" t="s">
        <v>3</v>
      </c>
      <c r="I3" s="19"/>
      <c r="J3" s="19"/>
      <c r="K3" s="21">
        <v>27</v>
      </c>
    </row>
    <row r="4" spans="1:11" s="21" customFormat="1" ht="14.25" customHeight="1">
      <c r="A4" s="17" t="s">
        <v>4</v>
      </c>
      <c r="B4" s="17">
        <v>402</v>
      </c>
      <c r="C4" s="17"/>
      <c r="D4" s="18"/>
      <c r="E4" s="18"/>
      <c r="F4" s="18"/>
      <c r="G4" s="18"/>
      <c r="H4" s="19" t="s">
        <v>31</v>
      </c>
      <c r="I4" s="19"/>
      <c r="J4" s="19"/>
      <c r="K4" s="33" t="s">
        <v>62</v>
      </c>
    </row>
    <row r="5" spans="1:13" s="21" customFormat="1" ht="14.25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35"/>
      <c r="L5" s="35" t="s">
        <v>65</v>
      </c>
      <c r="M5" s="35"/>
    </row>
    <row r="6" spans="1:14" ht="14.25" customHeight="1" thickTop="1">
      <c r="A6" s="413" t="s">
        <v>5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</row>
    <row r="7" spans="1:14" ht="14.25" customHeight="1" thickBot="1">
      <c r="A7" s="386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</row>
    <row r="8" spans="1:14" ht="14.25" customHeight="1" thickBot="1" thickTop="1">
      <c r="A8" s="372" t="s">
        <v>6</v>
      </c>
      <c r="B8" s="395" t="s">
        <v>7</v>
      </c>
      <c r="C8" s="396"/>
      <c r="D8" s="397"/>
      <c r="E8" s="395" t="s">
        <v>11</v>
      </c>
      <c r="F8" s="378"/>
      <c r="G8" s="389" t="s">
        <v>15</v>
      </c>
      <c r="H8" s="390"/>
      <c r="I8" s="390"/>
      <c r="J8" s="390"/>
      <c r="K8" s="390"/>
      <c r="L8" s="390"/>
      <c r="M8" s="390"/>
      <c r="N8" s="391"/>
    </row>
    <row r="9" spans="1:14" ht="14.25" customHeight="1" thickTop="1">
      <c r="A9" s="373"/>
      <c r="B9" s="382" t="s">
        <v>8</v>
      </c>
      <c r="C9" s="383"/>
      <c r="D9" s="392" t="s">
        <v>9</v>
      </c>
      <c r="E9" s="410" t="s">
        <v>10</v>
      </c>
      <c r="F9" s="376" t="s">
        <v>9</v>
      </c>
      <c r="G9" s="404" t="s">
        <v>27</v>
      </c>
      <c r="H9" s="405"/>
      <c r="I9" s="402" t="s">
        <v>28</v>
      </c>
      <c r="J9" s="403"/>
      <c r="K9" s="402" t="s">
        <v>13</v>
      </c>
      <c r="L9" s="403"/>
      <c r="M9" s="402" t="s">
        <v>14</v>
      </c>
      <c r="N9" s="403"/>
    </row>
    <row r="10" spans="1:14" ht="14.25" customHeight="1" thickBot="1">
      <c r="A10" s="374"/>
      <c r="B10" s="357"/>
      <c r="C10" s="358"/>
      <c r="D10" s="371"/>
      <c r="E10" s="375"/>
      <c r="F10" s="377"/>
      <c r="G10" s="218" t="s">
        <v>114</v>
      </c>
      <c r="H10" s="10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411" t="s">
        <v>16</v>
      </c>
      <c r="B11" s="252" t="s">
        <v>94</v>
      </c>
      <c r="C11" s="172">
        <f>3360+683</f>
        <v>4043</v>
      </c>
      <c r="D11" s="247">
        <f>(5.66+2.789+0.437+0.015)*1.075*1.2</f>
        <v>11.482289999999999</v>
      </c>
      <c r="E11" s="410">
        <v>154</v>
      </c>
      <c r="F11" s="412">
        <f>(22.54+6.56+18.6)*1.1</f>
        <v>52.470000000000006</v>
      </c>
      <c r="G11" s="294">
        <v>2044.8</v>
      </c>
      <c r="H11" s="99">
        <v>56.19</v>
      </c>
      <c r="K11" s="6"/>
      <c r="L11" s="7"/>
      <c r="M11" s="6"/>
      <c r="N11" s="7"/>
    </row>
    <row r="12" spans="1:14" ht="14.25" customHeight="1" thickBot="1">
      <c r="A12" s="407"/>
      <c r="B12" s="272" t="s">
        <v>111</v>
      </c>
      <c r="C12" s="77">
        <f>17.25*2</f>
        <v>34.5</v>
      </c>
      <c r="D12" s="178">
        <f>49.291*1.075*1.2</f>
        <v>63.58538999999999</v>
      </c>
      <c r="E12" s="409"/>
      <c r="F12" s="399"/>
      <c r="G12" s="292">
        <v>79426</v>
      </c>
      <c r="H12" s="105">
        <v>6.91</v>
      </c>
      <c r="K12" s="6"/>
      <c r="L12" s="7"/>
      <c r="M12" s="6"/>
      <c r="N12" s="7"/>
    </row>
    <row r="13" spans="1:14" ht="14.25" customHeight="1">
      <c r="A13" s="406" t="s">
        <v>17</v>
      </c>
      <c r="B13" s="161" t="s">
        <v>94</v>
      </c>
      <c r="C13" s="110">
        <f>3240+511</f>
        <v>3751</v>
      </c>
      <c r="D13" s="247">
        <f>(5.66+3.049+0.437+0.015)*1.075*1.2</f>
        <v>11.817689999999999</v>
      </c>
      <c r="E13" s="408">
        <f>211</f>
        <v>211</v>
      </c>
      <c r="F13" s="398">
        <v>52.47</v>
      </c>
      <c r="G13" s="294">
        <v>2044.8</v>
      </c>
      <c r="H13" s="99">
        <v>56.19</v>
      </c>
      <c r="I13" s="66"/>
      <c r="J13" s="10"/>
      <c r="K13" s="9"/>
      <c r="L13" s="10"/>
      <c r="M13" s="9"/>
      <c r="N13" s="10"/>
    </row>
    <row r="14" spans="1:14" ht="14.25" customHeight="1" thickBot="1">
      <c r="A14" s="407"/>
      <c r="B14" s="251" t="s">
        <v>111</v>
      </c>
      <c r="C14" s="77">
        <v>34.5</v>
      </c>
      <c r="D14" s="178">
        <f>49.863*1.075*1.2</f>
        <v>64.32327</v>
      </c>
      <c r="E14" s="409"/>
      <c r="F14" s="399"/>
      <c r="G14" s="220">
        <v>83874</v>
      </c>
      <c r="H14" s="105">
        <v>6.91</v>
      </c>
      <c r="I14" s="214"/>
      <c r="J14" s="13"/>
      <c r="K14" s="12"/>
      <c r="L14" s="13"/>
      <c r="M14" s="12"/>
      <c r="N14" s="13"/>
    </row>
    <row r="15" spans="1:14" ht="14.25" customHeight="1">
      <c r="A15" s="406" t="s">
        <v>18</v>
      </c>
      <c r="B15" s="252" t="s">
        <v>94</v>
      </c>
      <c r="C15" s="110">
        <v>0</v>
      </c>
      <c r="D15" s="247">
        <f>(5.66+3.049+0.437+0.015)*1.075*1.2</f>
        <v>11.817689999999999</v>
      </c>
      <c r="E15" s="408">
        <v>251</v>
      </c>
      <c r="F15" s="398">
        <v>52.47</v>
      </c>
      <c r="G15" s="219">
        <v>2044.8</v>
      </c>
      <c r="H15" s="99">
        <v>56.19</v>
      </c>
      <c r="I15" s="66"/>
      <c r="J15" s="10"/>
      <c r="K15" s="9"/>
      <c r="L15" s="10"/>
      <c r="M15" s="9"/>
      <c r="N15" s="10"/>
    </row>
    <row r="16" spans="1:14" ht="14.25" customHeight="1" thickBot="1">
      <c r="A16" s="407"/>
      <c r="B16" s="251" t="s">
        <v>111</v>
      </c>
      <c r="C16" s="77">
        <v>34.5</v>
      </c>
      <c r="D16" s="178">
        <f>49.863*1.075*1.2</f>
        <v>64.32327</v>
      </c>
      <c r="E16" s="409"/>
      <c r="F16" s="399"/>
      <c r="G16" s="220">
        <v>81163</v>
      </c>
      <c r="H16" s="105">
        <v>6.91</v>
      </c>
      <c r="I16" s="214"/>
      <c r="J16" s="13"/>
      <c r="K16" s="12"/>
      <c r="L16" s="13"/>
      <c r="M16" s="12"/>
      <c r="N16" s="13"/>
    </row>
    <row r="17" spans="1:14" ht="14.25" customHeight="1">
      <c r="A17" s="406" t="s">
        <v>19</v>
      </c>
      <c r="B17" s="252" t="s">
        <v>94</v>
      </c>
      <c r="C17" s="110">
        <f>7440+1119</f>
        <v>8559</v>
      </c>
      <c r="D17" s="247">
        <f>(5.66+3.049+0.437+0.015)*1.075*1.2</f>
        <v>11.817689999999999</v>
      </c>
      <c r="E17" s="408">
        <v>250</v>
      </c>
      <c r="F17" s="398">
        <v>52.47</v>
      </c>
      <c r="G17" s="219">
        <v>2044.8</v>
      </c>
      <c r="H17" s="99">
        <v>56.19</v>
      </c>
      <c r="I17" s="66"/>
      <c r="J17" s="10"/>
      <c r="K17" s="9"/>
      <c r="L17" s="10"/>
      <c r="M17" s="9"/>
      <c r="N17" s="10"/>
    </row>
    <row r="18" spans="1:14" ht="14.25" customHeight="1" thickBot="1">
      <c r="A18" s="407"/>
      <c r="B18" s="251" t="s">
        <v>111</v>
      </c>
      <c r="C18" s="77">
        <v>34.5</v>
      </c>
      <c r="D18" s="178">
        <f>49.863*1.075*1.2</f>
        <v>64.32327</v>
      </c>
      <c r="E18" s="409"/>
      <c r="F18" s="399"/>
      <c r="G18" s="220">
        <v>63372</v>
      </c>
      <c r="H18" s="105">
        <v>6.91</v>
      </c>
      <c r="I18" s="214"/>
      <c r="J18" s="13"/>
      <c r="K18" s="12"/>
      <c r="L18" s="13"/>
      <c r="M18" s="12"/>
      <c r="N18" s="13"/>
    </row>
    <row r="19" spans="1:14" ht="14.25" customHeight="1">
      <c r="A19" s="406" t="s">
        <v>20</v>
      </c>
      <c r="B19" s="252" t="s">
        <v>94</v>
      </c>
      <c r="C19" s="110">
        <f>2960+507</f>
        <v>3467</v>
      </c>
      <c r="D19" s="247">
        <f>(5.66+3.049+0.437+0.015)*1.075*1.2</f>
        <v>11.817689999999999</v>
      </c>
      <c r="E19" s="408">
        <f>234</f>
        <v>234</v>
      </c>
      <c r="F19" s="398">
        <v>52.47</v>
      </c>
      <c r="G19" s="219">
        <v>2044.8</v>
      </c>
      <c r="H19" s="99">
        <v>56.19</v>
      </c>
      <c r="I19" s="66"/>
      <c r="J19" s="10"/>
      <c r="K19" s="9"/>
      <c r="L19" s="10"/>
      <c r="M19" s="9"/>
      <c r="N19" s="10"/>
    </row>
    <row r="20" spans="1:14" ht="14.25" customHeight="1" thickBot="1">
      <c r="A20" s="407"/>
      <c r="B20" s="251" t="s">
        <v>111</v>
      </c>
      <c r="C20" s="77">
        <v>34.5</v>
      </c>
      <c r="D20" s="178">
        <f>49.863*1.075*1.2</f>
        <v>64.32327</v>
      </c>
      <c r="E20" s="409"/>
      <c r="F20" s="399"/>
      <c r="G20" s="220">
        <v>0</v>
      </c>
      <c r="H20" s="105">
        <v>6.91</v>
      </c>
      <c r="I20" s="214"/>
      <c r="J20" s="13"/>
      <c r="K20" s="12"/>
      <c r="L20" s="13"/>
      <c r="M20" s="12"/>
      <c r="N20" s="13"/>
    </row>
    <row r="21" spans="1:14" ht="14.25" customHeight="1">
      <c r="A21" s="406" t="s">
        <v>68</v>
      </c>
      <c r="B21" s="252" t="s">
        <v>94</v>
      </c>
      <c r="C21" s="110"/>
      <c r="D21" s="177"/>
      <c r="E21" s="408"/>
      <c r="F21" s="398"/>
      <c r="G21" s="219"/>
      <c r="H21" s="99"/>
      <c r="I21" s="66"/>
      <c r="J21" s="10"/>
      <c r="K21" s="9"/>
      <c r="L21" s="10"/>
      <c r="M21" s="9"/>
      <c r="N21" s="10"/>
    </row>
    <row r="22" spans="1:14" ht="14.25" customHeight="1" thickBot="1">
      <c r="A22" s="407"/>
      <c r="B22" s="251" t="s">
        <v>111</v>
      </c>
      <c r="C22" s="77"/>
      <c r="D22" s="178"/>
      <c r="E22" s="409"/>
      <c r="F22" s="399"/>
      <c r="G22" s="220"/>
      <c r="H22" s="105"/>
      <c r="I22" s="214"/>
      <c r="J22" s="13"/>
      <c r="K22" s="12"/>
      <c r="L22" s="13"/>
      <c r="M22" s="12"/>
      <c r="N22" s="13"/>
    </row>
    <row r="23" spans="1:14" ht="14.25" customHeight="1">
      <c r="A23" s="406" t="s">
        <v>69</v>
      </c>
      <c r="B23" s="252" t="s">
        <v>94</v>
      </c>
      <c r="C23" s="109"/>
      <c r="D23" s="177"/>
      <c r="E23" s="408"/>
      <c r="F23" s="400"/>
      <c r="G23" s="219"/>
      <c r="H23" s="99"/>
      <c r="I23" s="9"/>
      <c r="J23" s="10"/>
      <c r="K23" s="9"/>
      <c r="L23" s="10"/>
      <c r="M23" s="9"/>
      <c r="N23" s="10"/>
    </row>
    <row r="24" spans="1:14" ht="14.25" customHeight="1" thickBot="1">
      <c r="A24" s="407"/>
      <c r="B24" s="251" t="s">
        <v>95</v>
      </c>
      <c r="C24" s="77"/>
      <c r="D24" s="178"/>
      <c r="E24" s="409"/>
      <c r="F24" s="401"/>
      <c r="G24" s="220"/>
      <c r="H24" s="105"/>
      <c r="I24" s="12"/>
      <c r="J24" s="13"/>
      <c r="K24" s="12"/>
      <c r="L24" s="13"/>
      <c r="M24" s="12"/>
      <c r="N24" s="13"/>
    </row>
    <row r="25" spans="1:14" ht="14.25" customHeight="1">
      <c r="A25" s="406" t="s">
        <v>22</v>
      </c>
      <c r="B25" s="252" t="s">
        <v>94</v>
      </c>
      <c r="C25" s="110"/>
      <c r="D25" s="177"/>
      <c r="E25" s="408"/>
      <c r="F25" s="398"/>
      <c r="G25" s="219"/>
      <c r="H25" s="99"/>
      <c r="I25" s="214"/>
      <c r="J25" s="13"/>
      <c r="K25" s="12"/>
      <c r="L25" s="13"/>
      <c r="M25" s="12"/>
      <c r="N25" s="13"/>
    </row>
    <row r="26" spans="1:14" ht="14.25" customHeight="1" thickBot="1">
      <c r="A26" s="407"/>
      <c r="B26" s="251" t="s">
        <v>95</v>
      </c>
      <c r="C26" s="77"/>
      <c r="D26" s="178"/>
      <c r="E26" s="409"/>
      <c r="F26" s="399"/>
      <c r="G26" s="220"/>
      <c r="H26" s="105"/>
      <c r="I26" s="96"/>
      <c r="J26" s="5"/>
      <c r="K26" s="4"/>
      <c r="L26" s="5"/>
      <c r="M26" s="4"/>
      <c r="N26" s="5"/>
    </row>
    <row r="27" spans="1:14" ht="14.25" customHeight="1">
      <c r="A27" s="406" t="s">
        <v>23</v>
      </c>
      <c r="B27" s="252" t="s">
        <v>94</v>
      </c>
      <c r="C27" s="110"/>
      <c r="D27" s="177"/>
      <c r="E27" s="408"/>
      <c r="F27" s="398"/>
      <c r="G27" s="219"/>
      <c r="H27" s="99"/>
      <c r="I27" s="96"/>
      <c r="J27" s="5"/>
      <c r="K27" s="4"/>
      <c r="L27" s="5"/>
      <c r="M27" s="4"/>
      <c r="N27" s="5"/>
    </row>
    <row r="28" spans="1:14" ht="14.25" customHeight="1" thickBot="1">
      <c r="A28" s="407"/>
      <c r="B28" s="251" t="s">
        <v>95</v>
      </c>
      <c r="C28" s="77"/>
      <c r="D28" s="178"/>
      <c r="E28" s="409"/>
      <c r="F28" s="399"/>
      <c r="G28" s="220"/>
      <c r="H28" s="105"/>
      <c r="I28" s="96"/>
      <c r="J28" s="5"/>
      <c r="K28" s="4"/>
      <c r="L28" s="5"/>
      <c r="M28" s="4"/>
      <c r="N28" s="5"/>
    </row>
    <row r="29" spans="1:14" ht="14.25" customHeight="1">
      <c r="A29" s="406" t="s">
        <v>24</v>
      </c>
      <c r="B29" s="252" t="s">
        <v>94</v>
      </c>
      <c r="C29" s="110"/>
      <c r="D29" s="177"/>
      <c r="E29" s="361"/>
      <c r="F29" s="398"/>
      <c r="G29" s="219"/>
      <c r="H29" s="99"/>
      <c r="I29" s="96"/>
      <c r="J29" s="5"/>
      <c r="K29" s="4"/>
      <c r="L29" s="5"/>
      <c r="M29" s="4"/>
      <c r="N29" s="5"/>
    </row>
    <row r="30" spans="1:14" ht="14.25" customHeight="1" thickBot="1">
      <c r="A30" s="407"/>
      <c r="B30" s="251" t="s">
        <v>95</v>
      </c>
      <c r="C30" s="77"/>
      <c r="D30" s="178"/>
      <c r="E30" s="362"/>
      <c r="F30" s="399"/>
      <c r="G30" s="220"/>
      <c r="H30" s="105"/>
      <c r="I30" s="96"/>
      <c r="J30" s="5"/>
      <c r="K30" s="4"/>
      <c r="L30" s="5"/>
      <c r="M30" s="4"/>
      <c r="N30" s="5"/>
    </row>
    <row r="31" spans="1:14" ht="14.25" customHeight="1">
      <c r="A31" s="406" t="s">
        <v>25</v>
      </c>
      <c r="B31" s="252" t="s">
        <v>94</v>
      </c>
      <c r="C31" s="91"/>
      <c r="D31" s="273"/>
      <c r="E31" s="361"/>
      <c r="F31" s="398"/>
      <c r="G31" s="256"/>
      <c r="H31" s="100"/>
      <c r="I31" s="96"/>
      <c r="J31" s="5"/>
      <c r="K31" s="4"/>
      <c r="L31" s="5"/>
      <c r="M31" s="4"/>
      <c r="N31" s="5"/>
    </row>
    <row r="32" spans="1:14" ht="14.25" customHeight="1">
      <c r="A32" s="407"/>
      <c r="B32" s="251" t="s">
        <v>95</v>
      </c>
      <c r="C32" s="90"/>
      <c r="D32" s="178"/>
      <c r="E32" s="362"/>
      <c r="F32" s="399"/>
      <c r="G32" s="254"/>
      <c r="H32" s="255"/>
      <c r="I32" s="96"/>
      <c r="J32" s="5"/>
      <c r="K32" s="4"/>
      <c r="L32" s="5"/>
      <c r="M32" s="4"/>
      <c r="N32" s="5"/>
    </row>
    <row r="33" spans="1:14" ht="14.25" customHeight="1">
      <c r="A33" s="406" t="s">
        <v>26</v>
      </c>
      <c r="B33" s="252" t="s">
        <v>94</v>
      </c>
      <c r="C33" s="110"/>
      <c r="D33" s="273"/>
      <c r="E33" s="408"/>
      <c r="F33" s="398"/>
      <c r="G33" s="256"/>
      <c r="H33" s="100"/>
      <c r="I33" s="66"/>
      <c r="J33" s="10"/>
      <c r="K33" s="9"/>
      <c r="L33" s="10"/>
      <c r="M33" s="9"/>
      <c r="N33" s="10"/>
    </row>
    <row r="34" spans="1:14" ht="14.25" customHeight="1" thickBot="1">
      <c r="A34" s="359"/>
      <c r="B34" s="162" t="s">
        <v>95</v>
      </c>
      <c r="C34" s="253"/>
      <c r="D34" s="178"/>
      <c r="E34" s="375"/>
      <c r="F34" s="360"/>
      <c r="G34" s="257"/>
      <c r="H34" s="255"/>
      <c r="I34" s="65"/>
      <c r="J34" s="3"/>
      <c r="K34" s="2"/>
      <c r="L34" s="3"/>
      <c r="M34" s="2"/>
      <c r="N34" s="3"/>
    </row>
    <row r="35" ht="14.25" customHeight="1" thickTop="1"/>
    <row r="36" spans="1:6" ht="14.25" customHeight="1">
      <c r="A36" s="381" t="s">
        <v>32</v>
      </c>
      <c r="B36" s="379"/>
      <c r="C36" s="379"/>
      <c r="D36" s="380"/>
      <c r="E36" s="23"/>
      <c r="F36" s="23"/>
    </row>
    <row r="37" spans="1:6" ht="14.25" customHeight="1">
      <c r="A37" s="23"/>
      <c r="B37" s="22" t="s">
        <v>33</v>
      </c>
      <c r="C37" s="22"/>
      <c r="D37" s="23"/>
      <c r="E37" s="23"/>
      <c r="F37" s="23"/>
    </row>
    <row r="38" spans="1:9" ht="14.25" customHeight="1">
      <c r="A38" s="23"/>
      <c r="B38" s="379" t="s">
        <v>35</v>
      </c>
      <c r="C38" s="379"/>
      <c r="D38" s="379"/>
      <c r="E38" s="380"/>
      <c r="F38" s="23"/>
      <c r="I38" s="200"/>
    </row>
    <row r="39" spans="1:9" ht="14.25" customHeight="1">
      <c r="A39" s="23"/>
      <c r="B39" s="379" t="s">
        <v>34</v>
      </c>
      <c r="C39" s="379"/>
      <c r="D39" s="379"/>
      <c r="E39" s="23"/>
      <c r="F39" s="23"/>
      <c r="I39" s="200"/>
    </row>
    <row r="40" spans="1:9" ht="14.25" customHeight="1">
      <c r="A40" s="23"/>
      <c r="B40" s="23"/>
      <c r="C40" s="23"/>
      <c r="D40" s="23"/>
      <c r="E40" s="23"/>
      <c r="F40" s="23"/>
      <c r="I40" s="200"/>
    </row>
    <row r="41" ht="14.25" customHeight="1">
      <c r="I41" s="200"/>
    </row>
    <row r="42" ht="14.25" customHeight="1">
      <c r="I42" s="200"/>
    </row>
    <row r="43" ht="14.25" customHeight="1">
      <c r="I43" s="200"/>
    </row>
    <row r="44" ht="14.25" customHeight="1">
      <c r="I44" s="200"/>
    </row>
    <row r="45" ht="14.25" customHeight="1">
      <c r="I45" s="200"/>
    </row>
    <row r="46" ht="14.25" customHeight="1">
      <c r="I46" s="200"/>
    </row>
    <row r="47" ht="14.25" customHeight="1">
      <c r="I47" s="200"/>
    </row>
    <row r="48" ht="14.25" customHeight="1">
      <c r="I48" s="200"/>
    </row>
    <row r="49" ht="14.25" customHeight="1">
      <c r="I49" s="200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2">
    <mergeCell ref="F29:F30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  <mergeCell ref="F31:F32"/>
    <mergeCell ref="B9:C10"/>
    <mergeCell ref="F13:F14"/>
    <mergeCell ref="A25:A26"/>
    <mergeCell ref="E25:E26"/>
    <mergeCell ref="F25:F26"/>
    <mergeCell ref="F19:F20"/>
    <mergeCell ref="A19:A20"/>
    <mergeCell ref="E17:E18"/>
    <mergeCell ref="F17:F18"/>
    <mergeCell ref="B39:D39"/>
    <mergeCell ref="B38:E38"/>
    <mergeCell ref="A36:D36"/>
    <mergeCell ref="A15:A16"/>
    <mergeCell ref="E15:E16"/>
    <mergeCell ref="A17:A18"/>
    <mergeCell ref="E19:E20"/>
    <mergeCell ref="A27:A28"/>
    <mergeCell ref="A21:A22"/>
    <mergeCell ref="E21:E22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E8:F8"/>
    <mergeCell ref="A13:A14"/>
    <mergeCell ref="I9:J9"/>
    <mergeCell ref="E13:E14"/>
    <mergeCell ref="E11:E12"/>
    <mergeCell ref="A11:A12"/>
    <mergeCell ref="F11:F12"/>
    <mergeCell ref="B8:D8"/>
    <mergeCell ref="F21:F22"/>
    <mergeCell ref="F23:F24"/>
    <mergeCell ref="K9:L9"/>
    <mergeCell ref="G9:H9"/>
    <mergeCell ref="F15:F16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7">
      <selection activeCell="E26" sqref="E26:E28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19" t="s">
        <v>41</v>
      </c>
      <c r="B1" s="17" t="s">
        <v>48</v>
      </c>
      <c r="C1" s="17"/>
      <c r="D1" s="18"/>
      <c r="E1" s="18">
        <v>51223</v>
      </c>
      <c r="F1" s="18"/>
      <c r="G1" s="18"/>
      <c r="H1" s="17" t="s">
        <v>29</v>
      </c>
      <c r="I1" s="17"/>
      <c r="J1" s="17"/>
      <c r="K1" s="28">
        <v>1520</v>
      </c>
      <c r="L1" s="18"/>
      <c r="M1" s="1"/>
    </row>
    <row r="2" spans="1:13" ht="15">
      <c r="A2" s="17" t="s">
        <v>1</v>
      </c>
      <c r="B2" s="17" t="s">
        <v>58</v>
      </c>
      <c r="C2" s="17"/>
      <c r="D2" s="18"/>
      <c r="E2" s="18">
        <v>51222</v>
      </c>
      <c r="F2" s="18"/>
      <c r="G2" s="18"/>
      <c r="H2" s="17" t="s">
        <v>2</v>
      </c>
      <c r="I2" s="17"/>
      <c r="J2" s="17"/>
      <c r="K2" s="18">
        <v>13</v>
      </c>
      <c r="L2" s="18"/>
      <c r="M2" s="1"/>
    </row>
    <row r="3" spans="1:13" ht="15">
      <c r="A3" s="17" t="s">
        <v>0</v>
      </c>
      <c r="B3" s="17" t="s">
        <v>38</v>
      </c>
      <c r="C3" s="17"/>
      <c r="D3" s="18"/>
      <c r="E3" s="18"/>
      <c r="F3" s="18"/>
      <c r="G3" s="18"/>
      <c r="H3" s="17" t="s">
        <v>3</v>
      </c>
      <c r="I3" s="17"/>
      <c r="J3" s="17"/>
      <c r="K3" s="18">
        <v>3</v>
      </c>
      <c r="L3" s="18"/>
      <c r="M3" s="1"/>
    </row>
    <row r="4" spans="1:15" ht="15">
      <c r="A4" s="17" t="s">
        <v>4</v>
      </c>
      <c r="B4" s="17">
        <v>258</v>
      </c>
      <c r="C4" s="17"/>
      <c r="D4" s="18"/>
      <c r="E4" s="18"/>
      <c r="F4" s="18"/>
      <c r="G4" s="18"/>
      <c r="H4" s="17" t="s">
        <v>31</v>
      </c>
      <c r="I4" s="17"/>
      <c r="J4" s="17"/>
      <c r="K4" s="33" t="s">
        <v>62</v>
      </c>
      <c r="L4" s="21"/>
      <c r="M4" s="21"/>
      <c r="N4" s="21"/>
      <c r="O4" s="2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35"/>
      <c r="K5" s="35" t="s">
        <v>65</v>
      </c>
      <c r="L5" s="35"/>
      <c r="M5" s="1"/>
    </row>
    <row r="6" spans="1:14" ht="13.5" thickTop="1">
      <c r="A6" s="413" t="s">
        <v>5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</row>
    <row r="7" spans="1:14" ht="13.5" thickBot="1">
      <c r="A7" s="386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</row>
    <row r="8" spans="1:14" ht="16.5" thickBot="1" thickTop="1">
      <c r="A8" s="372" t="s">
        <v>6</v>
      </c>
      <c r="B8" s="395" t="s">
        <v>7</v>
      </c>
      <c r="C8" s="396"/>
      <c r="D8" s="378"/>
      <c r="E8" s="395" t="s">
        <v>11</v>
      </c>
      <c r="F8" s="378"/>
      <c r="G8" s="389" t="s">
        <v>15</v>
      </c>
      <c r="H8" s="390"/>
      <c r="I8" s="390"/>
      <c r="J8" s="390"/>
      <c r="K8" s="390"/>
      <c r="L8" s="390"/>
      <c r="M8" s="390"/>
      <c r="N8" s="391"/>
    </row>
    <row r="9" spans="1:14" ht="13.5" thickTop="1">
      <c r="A9" s="373"/>
      <c r="B9" s="382" t="s">
        <v>8</v>
      </c>
      <c r="C9" s="410"/>
      <c r="D9" s="376" t="s">
        <v>9</v>
      </c>
      <c r="E9" s="480" t="s">
        <v>10</v>
      </c>
      <c r="F9" s="376" t="s">
        <v>9</v>
      </c>
      <c r="G9" s="404" t="s">
        <v>27</v>
      </c>
      <c r="H9" s="405"/>
      <c r="I9" s="402" t="s">
        <v>98</v>
      </c>
      <c r="J9" s="403"/>
      <c r="K9" s="402" t="s">
        <v>13</v>
      </c>
      <c r="L9" s="549"/>
      <c r="M9" s="550" t="s">
        <v>14</v>
      </c>
      <c r="N9" s="551"/>
    </row>
    <row r="10" spans="1:14" ht="15" thickBot="1">
      <c r="A10" s="374"/>
      <c r="B10" s="478"/>
      <c r="C10" s="375"/>
      <c r="D10" s="377"/>
      <c r="E10" s="481"/>
      <c r="F10" s="377"/>
      <c r="G10" s="11" t="s">
        <v>114</v>
      </c>
      <c r="H10" s="10" t="s">
        <v>9</v>
      </c>
      <c r="I10" s="106" t="s">
        <v>99</v>
      </c>
      <c r="J10" s="10" t="s">
        <v>9</v>
      </c>
      <c r="K10" s="2" t="s">
        <v>10</v>
      </c>
      <c r="L10" s="134" t="s">
        <v>9</v>
      </c>
      <c r="M10" s="135" t="s">
        <v>30</v>
      </c>
      <c r="N10" s="136" t="s">
        <v>9</v>
      </c>
    </row>
    <row r="11" spans="1:14" ht="15.75" customHeight="1" thickTop="1">
      <c r="A11" s="506" t="s">
        <v>16</v>
      </c>
      <c r="B11" s="261" t="s">
        <v>94</v>
      </c>
      <c r="C11" s="188">
        <v>3390</v>
      </c>
      <c r="D11" s="189">
        <f>(6.29+3.187+0.437+0.015)*1.075*1.2</f>
        <v>12.808409999999999</v>
      </c>
      <c r="E11" s="480">
        <f>21</f>
        <v>21</v>
      </c>
      <c r="F11" s="412">
        <v>52.47</v>
      </c>
      <c r="G11" s="235"/>
      <c r="H11" s="236"/>
      <c r="I11" s="545">
        <v>7000</v>
      </c>
      <c r="J11" s="552">
        <v>139.32</v>
      </c>
      <c r="K11" s="75"/>
      <c r="L11" s="132"/>
      <c r="M11" s="74"/>
      <c r="N11" s="103"/>
    </row>
    <row r="12" spans="1:14" ht="15" customHeight="1">
      <c r="A12" s="476"/>
      <c r="B12" s="262" t="s">
        <v>95</v>
      </c>
      <c r="C12" s="89">
        <v>690</v>
      </c>
      <c r="D12" s="190">
        <f>(4.04+0.797+0.437+0.015)*1.075*1.2</f>
        <v>6.82281</v>
      </c>
      <c r="E12" s="465"/>
      <c r="F12" s="534"/>
      <c r="G12" s="237"/>
      <c r="H12" s="238"/>
      <c r="I12" s="546"/>
      <c r="J12" s="553"/>
      <c r="K12" s="75"/>
      <c r="L12" s="132"/>
      <c r="M12" s="74"/>
      <c r="N12" s="103"/>
    </row>
    <row r="13" spans="1:14" ht="15" customHeight="1" thickBot="1">
      <c r="A13" s="476"/>
      <c r="B13" s="55" t="s">
        <v>110</v>
      </c>
      <c r="C13" s="150">
        <v>17.25</v>
      </c>
      <c r="D13" s="192">
        <f>49.291*1.075*1.2</f>
        <v>63.58538999999999</v>
      </c>
      <c r="E13" s="465"/>
      <c r="F13" s="534"/>
      <c r="G13" s="237"/>
      <c r="H13" s="238"/>
      <c r="I13" s="546"/>
      <c r="J13" s="553"/>
      <c r="K13" s="75"/>
      <c r="L13" s="132"/>
      <c r="M13" s="74"/>
      <c r="N13" s="103"/>
    </row>
    <row r="14" spans="1:14" ht="15" customHeight="1" thickTop="1">
      <c r="A14" s="475" t="s">
        <v>17</v>
      </c>
      <c r="B14" s="55" t="s">
        <v>94</v>
      </c>
      <c r="C14" s="168">
        <v>3660</v>
      </c>
      <c r="D14" s="189">
        <f>(6.29+3.485+0.437+0.015)*1.075*1.2</f>
        <v>13.19283</v>
      </c>
      <c r="E14" s="464">
        <v>34</v>
      </c>
      <c r="F14" s="541">
        <v>52.47</v>
      </c>
      <c r="G14" s="239"/>
      <c r="H14" s="240"/>
      <c r="I14" s="547">
        <v>0</v>
      </c>
      <c r="J14" s="518">
        <v>0</v>
      </c>
      <c r="K14" s="66"/>
      <c r="L14" s="131"/>
      <c r="M14" s="73"/>
      <c r="N14" s="100"/>
    </row>
    <row r="15" spans="1:14" ht="15" customHeight="1">
      <c r="A15" s="476"/>
      <c r="B15" s="55" t="s">
        <v>95</v>
      </c>
      <c r="C15" s="92">
        <v>780</v>
      </c>
      <c r="D15" s="190">
        <f>(4.04+0.871+0.437+0.015)*1.075*1.2</f>
        <v>6.918269999999999</v>
      </c>
      <c r="E15" s="465"/>
      <c r="F15" s="542"/>
      <c r="G15" s="237"/>
      <c r="H15" s="238"/>
      <c r="I15" s="548"/>
      <c r="J15" s="519"/>
      <c r="K15" s="75"/>
      <c r="L15" s="132"/>
      <c r="M15" s="74"/>
      <c r="N15" s="103"/>
    </row>
    <row r="16" spans="1:14" ht="15" customHeight="1" thickBot="1">
      <c r="A16" s="476"/>
      <c r="B16" s="55" t="s">
        <v>110</v>
      </c>
      <c r="C16" s="112">
        <v>17.25</v>
      </c>
      <c r="D16" s="192">
        <f>49.863*1.075*1.2</f>
        <v>64.32327</v>
      </c>
      <c r="E16" s="465"/>
      <c r="F16" s="542"/>
      <c r="G16" s="237"/>
      <c r="H16" s="238"/>
      <c r="I16" s="548"/>
      <c r="J16" s="519"/>
      <c r="K16" s="75"/>
      <c r="L16" s="132"/>
      <c r="M16" s="74"/>
      <c r="N16" s="103"/>
    </row>
    <row r="17" spans="1:14" ht="15" customHeight="1" thickTop="1">
      <c r="A17" s="475" t="s">
        <v>18</v>
      </c>
      <c r="B17" s="59" t="s">
        <v>94</v>
      </c>
      <c r="C17" s="168">
        <v>3510</v>
      </c>
      <c r="D17" s="189">
        <f>(6.29+3.485+0.437+0.015)*1.075*1.2</f>
        <v>13.19283</v>
      </c>
      <c r="E17" s="464">
        <v>21</v>
      </c>
      <c r="F17" s="541">
        <v>52.47</v>
      </c>
      <c r="G17" s="239"/>
      <c r="H17" s="240"/>
      <c r="I17" s="547">
        <v>4000</v>
      </c>
      <c r="J17" s="518">
        <v>146.04</v>
      </c>
      <c r="K17" s="66"/>
      <c r="L17" s="131"/>
      <c r="M17" s="73"/>
      <c r="N17" s="100"/>
    </row>
    <row r="18" spans="1:14" ht="15" customHeight="1">
      <c r="A18" s="476"/>
      <c r="B18" s="55" t="s">
        <v>95</v>
      </c>
      <c r="C18" s="92">
        <v>690</v>
      </c>
      <c r="D18" s="190">
        <f>(4.04+0.871+0.437+0.015)*1.075*1.2</f>
        <v>6.918269999999999</v>
      </c>
      <c r="E18" s="465"/>
      <c r="F18" s="542"/>
      <c r="G18" s="237"/>
      <c r="H18" s="238"/>
      <c r="I18" s="548"/>
      <c r="J18" s="519"/>
      <c r="K18" s="75"/>
      <c r="L18" s="132"/>
      <c r="M18" s="74"/>
      <c r="N18" s="103"/>
    </row>
    <row r="19" spans="1:14" ht="15" customHeight="1" thickBot="1">
      <c r="A19" s="476"/>
      <c r="B19" s="55" t="s">
        <v>110</v>
      </c>
      <c r="C19" s="112">
        <v>17.25</v>
      </c>
      <c r="D19" s="192">
        <f>49.863*1.075*1.2</f>
        <v>64.32327</v>
      </c>
      <c r="E19" s="465"/>
      <c r="F19" s="542"/>
      <c r="G19" s="237"/>
      <c r="H19" s="238"/>
      <c r="I19" s="548"/>
      <c r="J19" s="519"/>
      <c r="K19" s="75"/>
      <c r="L19" s="132"/>
      <c r="M19" s="74"/>
      <c r="N19" s="103"/>
    </row>
    <row r="20" spans="1:14" ht="13.5" thickTop="1">
      <c r="A20" s="475" t="s">
        <v>19</v>
      </c>
      <c r="B20" s="263" t="s">
        <v>94</v>
      </c>
      <c r="C20" s="168">
        <v>3120</v>
      </c>
      <c r="D20" s="189">
        <f>(6.29+3.485+0.437+0.015)*1.075*1.2</f>
        <v>13.19283</v>
      </c>
      <c r="E20" s="464">
        <v>22</v>
      </c>
      <c r="F20" s="541">
        <v>52.47</v>
      </c>
      <c r="G20" s="239"/>
      <c r="H20" s="240"/>
      <c r="I20" s="547">
        <v>3000</v>
      </c>
      <c r="J20" s="518">
        <v>146.04</v>
      </c>
      <c r="K20" s="66"/>
      <c r="L20" s="131"/>
      <c r="M20" s="73"/>
      <c r="N20" s="100"/>
    </row>
    <row r="21" spans="1:14" ht="15" customHeight="1">
      <c r="A21" s="476"/>
      <c r="B21" s="262" t="s">
        <v>95</v>
      </c>
      <c r="C21" s="92">
        <v>690</v>
      </c>
      <c r="D21" s="190">
        <f>(4.04+0.871+0.437+0.015)*1.075*1.2</f>
        <v>6.918269999999999</v>
      </c>
      <c r="E21" s="465"/>
      <c r="F21" s="542"/>
      <c r="G21" s="237"/>
      <c r="H21" s="238"/>
      <c r="I21" s="548"/>
      <c r="J21" s="519"/>
      <c r="K21" s="75"/>
      <c r="L21" s="132"/>
      <c r="M21" s="74"/>
      <c r="N21" s="103"/>
    </row>
    <row r="22" spans="1:14" ht="15" customHeight="1" thickBot="1">
      <c r="A22" s="476"/>
      <c r="B22" s="55" t="s">
        <v>110</v>
      </c>
      <c r="C22" s="112">
        <v>17.25</v>
      </c>
      <c r="D22" s="192">
        <f>49.863*1.075*1.2</f>
        <v>64.32327</v>
      </c>
      <c r="E22" s="465"/>
      <c r="F22" s="542"/>
      <c r="G22" s="237"/>
      <c r="H22" s="238"/>
      <c r="I22" s="548"/>
      <c r="J22" s="519"/>
      <c r="K22" s="75"/>
      <c r="L22" s="132"/>
      <c r="M22" s="74"/>
      <c r="N22" s="103"/>
    </row>
    <row r="23" spans="1:14" ht="13.5" thickTop="1">
      <c r="A23" s="475" t="s">
        <v>20</v>
      </c>
      <c r="B23" s="59" t="s">
        <v>94</v>
      </c>
      <c r="C23" s="168">
        <v>2190</v>
      </c>
      <c r="D23" s="189">
        <f>(6.29+3.485+0.437+0.015)*1.075*1.2</f>
        <v>13.19283</v>
      </c>
      <c r="E23" s="464">
        <v>30</v>
      </c>
      <c r="F23" s="541">
        <v>52.47</v>
      </c>
      <c r="G23" s="239"/>
      <c r="H23" s="240"/>
      <c r="I23" s="528"/>
      <c r="J23" s="518"/>
      <c r="K23" s="66"/>
      <c r="L23" s="131"/>
      <c r="M23" s="73"/>
      <c r="N23" s="100"/>
    </row>
    <row r="24" spans="1:14" ht="15" customHeight="1">
      <c r="A24" s="476"/>
      <c r="B24" s="55" t="s">
        <v>95</v>
      </c>
      <c r="C24" s="92">
        <v>420</v>
      </c>
      <c r="D24" s="190">
        <f>(4.04+0.871+0.437+0.015)*1.075*1.2</f>
        <v>6.918269999999999</v>
      </c>
      <c r="E24" s="465"/>
      <c r="F24" s="542"/>
      <c r="G24" s="237"/>
      <c r="H24" s="238"/>
      <c r="I24" s="529"/>
      <c r="J24" s="519"/>
      <c r="K24" s="75"/>
      <c r="L24" s="132"/>
      <c r="M24" s="74"/>
      <c r="N24" s="103"/>
    </row>
    <row r="25" spans="1:14" ht="15" customHeight="1" thickBot="1">
      <c r="A25" s="476"/>
      <c r="B25" s="55" t="s">
        <v>110</v>
      </c>
      <c r="C25" s="112">
        <v>17.25</v>
      </c>
      <c r="D25" s="192">
        <f>49.863*1.075*1.2</f>
        <v>64.32327</v>
      </c>
      <c r="E25" s="465"/>
      <c r="F25" s="542"/>
      <c r="G25" s="237"/>
      <c r="H25" s="238"/>
      <c r="I25" s="554"/>
      <c r="J25" s="519"/>
      <c r="K25" s="75"/>
      <c r="L25" s="132"/>
      <c r="M25" s="74"/>
      <c r="N25" s="103"/>
    </row>
    <row r="26" spans="1:14" ht="15" customHeight="1" thickTop="1">
      <c r="A26" s="475" t="s">
        <v>68</v>
      </c>
      <c r="B26" s="59" t="s">
        <v>94</v>
      </c>
      <c r="C26" s="168"/>
      <c r="D26" s="179"/>
      <c r="E26" s="464"/>
      <c r="F26" s="541"/>
      <c r="G26" s="239"/>
      <c r="H26" s="240"/>
      <c r="I26" s="528"/>
      <c r="J26" s="518"/>
      <c r="K26" s="66"/>
      <c r="L26" s="131"/>
      <c r="M26" s="73"/>
      <c r="N26" s="100"/>
    </row>
    <row r="27" spans="1:14" ht="15.75" customHeight="1">
      <c r="A27" s="476"/>
      <c r="B27" s="55" t="s">
        <v>95</v>
      </c>
      <c r="C27" s="92"/>
      <c r="D27" s="183"/>
      <c r="E27" s="465"/>
      <c r="F27" s="542"/>
      <c r="G27" s="237"/>
      <c r="H27" s="238"/>
      <c r="I27" s="529"/>
      <c r="J27" s="519"/>
      <c r="K27" s="75"/>
      <c r="L27" s="132"/>
      <c r="M27" s="74"/>
      <c r="N27" s="103"/>
    </row>
    <row r="28" spans="1:14" ht="16.5" customHeight="1" thickBot="1">
      <c r="A28" s="476"/>
      <c r="B28" s="55" t="s">
        <v>110</v>
      </c>
      <c r="C28" s="112"/>
      <c r="D28" s="183"/>
      <c r="E28" s="465"/>
      <c r="F28" s="542"/>
      <c r="G28" s="237"/>
      <c r="H28" s="238"/>
      <c r="I28" s="554"/>
      <c r="J28" s="519"/>
      <c r="K28" s="75"/>
      <c r="L28" s="132"/>
      <c r="M28" s="74"/>
      <c r="N28" s="103"/>
    </row>
    <row r="29" spans="1:14" ht="13.5" thickTop="1">
      <c r="A29" s="475" t="s">
        <v>69</v>
      </c>
      <c r="B29" s="59" t="s">
        <v>94</v>
      </c>
      <c r="C29" s="168"/>
      <c r="D29" s="179"/>
      <c r="E29" s="464"/>
      <c r="F29" s="398"/>
      <c r="G29" s="241"/>
      <c r="H29" s="242"/>
      <c r="I29" s="555"/>
      <c r="J29" s="518"/>
      <c r="K29" s="66"/>
      <c r="L29" s="131"/>
      <c r="M29" s="73"/>
      <c r="N29" s="100"/>
    </row>
    <row r="30" spans="1:14" ht="15" customHeight="1">
      <c r="A30" s="476"/>
      <c r="B30" s="55" t="s">
        <v>95</v>
      </c>
      <c r="C30" s="92"/>
      <c r="D30" s="183"/>
      <c r="E30" s="465"/>
      <c r="F30" s="534"/>
      <c r="G30" s="243"/>
      <c r="H30" s="244"/>
      <c r="I30" s="556"/>
      <c r="J30" s="519"/>
      <c r="K30" s="75"/>
      <c r="L30" s="132"/>
      <c r="M30" s="74"/>
      <c r="N30" s="103"/>
    </row>
    <row r="31" spans="1:14" ht="15" customHeight="1" thickBot="1">
      <c r="A31" s="476"/>
      <c r="B31" s="55" t="s">
        <v>110</v>
      </c>
      <c r="C31" s="112"/>
      <c r="D31" s="183"/>
      <c r="E31" s="465"/>
      <c r="F31" s="534"/>
      <c r="G31" s="243"/>
      <c r="H31" s="245"/>
      <c r="I31" s="557"/>
      <c r="J31" s="519"/>
      <c r="K31" s="75"/>
      <c r="L31" s="132"/>
      <c r="M31" s="74"/>
      <c r="N31" s="103"/>
    </row>
    <row r="32" spans="1:14" ht="13.5" thickTop="1">
      <c r="A32" s="475" t="s">
        <v>22</v>
      </c>
      <c r="B32" s="59" t="s">
        <v>94</v>
      </c>
      <c r="C32" s="168"/>
      <c r="D32" s="179"/>
      <c r="E32" s="464"/>
      <c r="F32" s="398"/>
      <c r="G32" s="523"/>
      <c r="H32" s="526"/>
      <c r="I32" s="528"/>
      <c r="J32" s="518"/>
      <c r="K32" s="408"/>
      <c r="L32" s="398"/>
      <c r="M32" s="528"/>
      <c r="N32" s="518"/>
    </row>
    <row r="33" spans="1:14" ht="15" customHeight="1">
      <c r="A33" s="476"/>
      <c r="B33" s="55" t="s">
        <v>95</v>
      </c>
      <c r="C33" s="92"/>
      <c r="D33" s="183"/>
      <c r="E33" s="465"/>
      <c r="F33" s="534"/>
      <c r="G33" s="524"/>
      <c r="H33" s="526"/>
      <c r="I33" s="529"/>
      <c r="J33" s="519"/>
      <c r="K33" s="489"/>
      <c r="L33" s="534"/>
      <c r="M33" s="529"/>
      <c r="N33" s="519"/>
    </row>
    <row r="34" spans="1:14" ht="15" customHeight="1" thickBot="1">
      <c r="A34" s="476"/>
      <c r="B34" s="55" t="s">
        <v>110</v>
      </c>
      <c r="C34" s="112"/>
      <c r="D34" s="183"/>
      <c r="E34" s="465"/>
      <c r="F34" s="534"/>
      <c r="G34" s="524"/>
      <c r="H34" s="526"/>
      <c r="I34" s="529"/>
      <c r="J34" s="519"/>
      <c r="K34" s="489"/>
      <c r="L34" s="534"/>
      <c r="M34" s="529"/>
      <c r="N34" s="519"/>
    </row>
    <row r="35" spans="1:14" ht="13.5" thickTop="1">
      <c r="A35" s="475" t="s">
        <v>23</v>
      </c>
      <c r="B35" s="59" t="s">
        <v>94</v>
      </c>
      <c r="C35" s="168"/>
      <c r="D35" s="179"/>
      <c r="E35" s="464"/>
      <c r="F35" s="398"/>
      <c r="G35" s="523"/>
      <c r="H35" s="525"/>
      <c r="I35" s="532"/>
      <c r="J35" s="518"/>
      <c r="K35" s="408"/>
      <c r="L35" s="398"/>
      <c r="M35" s="528"/>
      <c r="N35" s="518"/>
    </row>
    <row r="36" spans="1:14" ht="15" customHeight="1">
      <c r="A36" s="476"/>
      <c r="B36" s="55" t="s">
        <v>95</v>
      </c>
      <c r="C36" s="92"/>
      <c r="D36" s="183"/>
      <c r="E36" s="465"/>
      <c r="F36" s="534"/>
      <c r="G36" s="524"/>
      <c r="H36" s="526"/>
      <c r="I36" s="533"/>
      <c r="J36" s="519"/>
      <c r="K36" s="489"/>
      <c r="L36" s="534"/>
      <c r="M36" s="529"/>
      <c r="N36" s="519"/>
    </row>
    <row r="37" spans="1:14" ht="15" customHeight="1" thickBot="1">
      <c r="A37" s="476"/>
      <c r="B37" s="55" t="s">
        <v>110</v>
      </c>
      <c r="C37" s="112"/>
      <c r="D37" s="183"/>
      <c r="E37" s="465"/>
      <c r="F37" s="534"/>
      <c r="G37" s="524"/>
      <c r="H37" s="526"/>
      <c r="I37" s="533"/>
      <c r="J37" s="519"/>
      <c r="K37" s="489"/>
      <c r="L37" s="534"/>
      <c r="M37" s="529"/>
      <c r="N37" s="519"/>
    </row>
    <row r="38" spans="1:14" ht="13.5" thickTop="1">
      <c r="A38" s="475" t="s">
        <v>24</v>
      </c>
      <c r="B38" s="128" t="s">
        <v>94</v>
      </c>
      <c r="C38" s="124"/>
      <c r="D38" s="179"/>
      <c r="E38" s="464"/>
      <c r="F38" s="398"/>
      <c r="G38" s="523"/>
      <c r="H38" s="525"/>
      <c r="I38" s="521"/>
      <c r="J38" s="535"/>
      <c r="K38" s="408"/>
      <c r="L38" s="398"/>
      <c r="M38" s="528"/>
      <c r="N38" s="518"/>
    </row>
    <row r="39" spans="1:14" ht="15" customHeight="1">
      <c r="A39" s="476"/>
      <c r="B39" s="129" t="s">
        <v>95</v>
      </c>
      <c r="C39" s="68"/>
      <c r="D39" s="183"/>
      <c r="E39" s="465"/>
      <c r="F39" s="534"/>
      <c r="G39" s="524"/>
      <c r="H39" s="526"/>
      <c r="I39" s="521"/>
      <c r="J39" s="535"/>
      <c r="K39" s="489"/>
      <c r="L39" s="534"/>
      <c r="M39" s="529"/>
      <c r="N39" s="519"/>
    </row>
    <row r="40" spans="1:14" ht="15" customHeight="1" thickBot="1">
      <c r="A40" s="476"/>
      <c r="B40" s="129" t="s">
        <v>110</v>
      </c>
      <c r="C40" s="127"/>
      <c r="D40" s="183"/>
      <c r="E40" s="465"/>
      <c r="F40" s="534"/>
      <c r="G40" s="524"/>
      <c r="H40" s="526"/>
      <c r="I40" s="521"/>
      <c r="J40" s="535"/>
      <c r="K40" s="489"/>
      <c r="L40" s="534"/>
      <c r="M40" s="529"/>
      <c r="N40" s="519"/>
    </row>
    <row r="41" spans="1:14" ht="13.5" thickTop="1">
      <c r="A41" s="475" t="s">
        <v>25</v>
      </c>
      <c r="B41" s="59" t="s">
        <v>94</v>
      </c>
      <c r="C41" s="93"/>
      <c r="D41" s="179"/>
      <c r="E41" s="408"/>
      <c r="F41" s="398"/>
      <c r="G41" s="523"/>
      <c r="H41" s="525"/>
      <c r="I41" s="522"/>
      <c r="J41" s="536"/>
      <c r="K41" s="408"/>
      <c r="L41" s="398"/>
      <c r="M41" s="528"/>
      <c r="N41" s="518"/>
    </row>
    <row r="42" spans="1:14" ht="12.75">
      <c r="A42" s="476"/>
      <c r="B42" s="55" t="s">
        <v>95</v>
      </c>
      <c r="C42" s="92"/>
      <c r="D42" s="183"/>
      <c r="E42" s="489"/>
      <c r="F42" s="534"/>
      <c r="G42" s="524"/>
      <c r="H42" s="526"/>
      <c r="I42" s="522"/>
      <c r="J42" s="536"/>
      <c r="K42" s="489"/>
      <c r="L42" s="534"/>
      <c r="M42" s="529"/>
      <c r="N42" s="519"/>
    </row>
    <row r="43" spans="1:15" ht="13.5" thickBot="1">
      <c r="A43" s="476"/>
      <c r="B43" s="55" t="s">
        <v>110</v>
      </c>
      <c r="C43" s="126"/>
      <c r="D43" s="183"/>
      <c r="E43" s="489"/>
      <c r="F43" s="534"/>
      <c r="G43" s="524"/>
      <c r="H43" s="526"/>
      <c r="I43" s="522"/>
      <c r="J43" s="536"/>
      <c r="K43" s="489"/>
      <c r="L43" s="534"/>
      <c r="M43" s="529"/>
      <c r="N43" s="519"/>
      <c r="O43" s="133"/>
    </row>
    <row r="44" spans="1:15" ht="13.5" customHeight="1" thickTop="1">
      <c r="A44" s="537" t="s">
        <v>26</v>
      </c>
      <c r="B44" s="137" t="s">
        <v>94</v>
      </c>
      <c r="C44" s="279"/>
      <c r="D44" s="179"/>
      <c r="E44" s="540"/>
      <c r="F44" s="543"/>
      <c r="G44" s="520"/>
      <c r="H44" s="520"/>
      <c r="I44" s="531"/>
      <c r="J44" s="530"/>
      <c r="K44" s="555"/>
      <c r="L44" s="398"/>
      <c r="M44" s="528"/>
      <c r="N44" s="518"/>
      <c r="O44" s="133"/>
    </row>
    <row r="45" spans="1:15" ht="13.5" customHeight="1">
      <c r="A45" s="538"/>
      <c r="B45" s="138" t="s">
        <v>95</v>
      </c>
      <c r="C45" s="114"/>
      <c r="D45" s="183"/>
      <c r="E45" s="540"/>
      <c r="F45" s="543"/>
      <c r="G45" s="520"/>
      <c r="H45" s="520"/>
      <c r="I45" s="531"/>
      <c r="J45" s="530"/>
      <c r="K45" s="556"/>
      <c r="L45" s="534"/>
      <c r="M45" s="529"/>
      <c r="N45" s="519"/>
      <c r="O45" s="133"/>
    </row>
    <row r="46" spans="1:15" ht="13.5" customHeight="1" thickBot="1">
      <c r="A46" s="539"/>
      <c r="B46" s="139" t="s">
        <v>110</v>
      </c>
      <c r="C46" s="281"/>
      <c r="D46" s="183"/>
      <c r="E46" s="540"/>
      <c r="F46" s="543"/>
      <c r="G46" s="520"/>
      <c r="H46" s="520"/>
      <c r="I46" s="531"/>
      <c r="J46" s="530"/>
      <c r="K46" s="557"/>
      <c r="L46" s="399"/>
      <c r="M46" s="558"/>
      <c r="N46" s="527"/>
      <c r="O46" s="133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33"/>
    </row>
    <row r="48" spans="1:14" s="27" customFormat="1" ht="13.5" customHeight="1">
      <c r="A48" s="544" t="s">
        <v>32</v>
      </c>
      <c r="B48" s="379"/>
      <c r="C48" s="379"/>
      <c r="D48" s="379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379" t="s">
        <v>35</v>
      </c>
      <c r="C50" s="379"/>
      <c r="D50" s="379"/>
      <c r="E50" s="380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379" t="s">
        <v>34</v>
      </c>
      <c r="C51" s="379"/>
      <c r="D51" s="379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s="27" customFormat="1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</sheetData>
  <sheetProtection/>
  <mergeCells count="106">
    <mergeCell ref="K44:K46"/>
    <mergeCell ref="L44:L46"/>
    <mergeCell ref="M44:M46"/>
    <mergeCell ref="K32:K34"/>
    <mergeCell ref="L32:L34"/>
    <mergeCell ref="K38:K40"/>
    <mergeCell ref="L35:L37"/>
    <mergeCell ref="M35:M37"/>
    <mergeCell ref="M38:M40"/>
    <mergeCell ref="M32:M34"/>
    <mergeCell ref="E35:E37"/>
    <mergeCell ref="J32:J34"/>
    <mergeCell ref="G35:G37"/>
    <mergeCell ref="G32:G34"/>
    <mergeCell ref="F32:F34"/>
    <mergeCell ref="F35:F37"/>
    <mergeCell ref="H35:H37"/>
    <mergeCell ref="H32:H34"/>
    <mergeCell ref="I32:I34"/>
    <mergeCell ref="E26:E28"/>
    <mergeCell ref="F26:F28"/>
    <mergeCell ref="I29:I31"/>
    <mergeCell ref="J29:J31"/>
    <mergeCell ref="F29:F31"/>
    <mergeCell ref="N32:N34"/>
    <mergeCell ref="N35:N37"/>
    <mergeCell ref="I17:I19"/>
    <mergeCell ref="J17:J19"/>
    <mergeCell ref="I20:I22"/>
    <mergeCell ref="J20:J22"/>
    <mergeCell ref="I23:I25"/>
    <mergeCell ref="I26:I28"/>
    <mergeCell ref="J23:J25"/>
    <mergeCell ref="J26:J28"/>
    <mergeCell ref="A23:A25"/>
    <mergeCell ref="A20:A22"/>
    <mergeCell ref="E20:E22"/>
    <mergeCell ref="F20:F22"/>
    <mergeCell ref="E23:E25"/>
    <mergeCell ref="F23:F25"/>
    <mergeCell ref="M9:N9"/>
    <mergeCell ref="J11:J13"/>
    <mergeCell ref="J14:J16"/>
    <mergeCell ref="B9:C10"/>
    <mergeCell ref="I9:J9"/>
    <mergeCell ref="E11:E13"/>
    <mergeCell ref="F11:F13"/>
    <mergeCell ref="E14:E16"/>
    <mergeCell ref="F14:F16"/>
    <mergeCell ref="G9:H9"/>
    <mergeCell ref="I11:I13"/>
    <mergeCell ref="I14:I16"/>
    <mergeCell ref="A6:N7"/>
    <mergeCell ref="A8:A10"/>
    <mergeCell ref="B8:D8"/>
    <mergeCell ref="E8:F8"/>
    <mergeCell ref="G8:N8"/>
    <mergeCell ref="D9:D10"/>
    <mergeCell ref="E9:E10"/>
    <mergeCell ref="K9:L9"/>
    <mergeCell ref="B51:D51"/>
    <mergeCell ref="E29:E31"/>
    <mergeCell ref="E32:E34"/>
    <mergeCell ref="F44:F46"/>
    <mergeCell ref="B50:E50"/>
    <mergeCell ref="A48:D48"/>
    <mergeCell ref="F38:F40"/>
    <mergeCell ref="A29:A31"/>
    <mergeCell ref="A32:A34"/>
    <mergeCell ref="A41:A43"/>
    <mergeCell ref="A44:A46"/>
    <mergeCell ref="E44:E46"/>
    <mergeCell ref="F9:F10"/>
    <mergeCell ref="A14:A16"/>
    <mergeCell ref="A11:A13"/>
    <mergeCell ref="A26:A28"/>
    <mergeCell ref="A17:A19"/>
    <mergeCell ref="E17:E19"/>
    <mergeCell ref="F17:F19"/>
    <mergeCell ref="A35:A37"/>
    <mergeCell ref="A38:A40"/>
    <mergeCell ref="E38:E40"/>
    <mergeCell ref="E41:E43"/>
    <mergeCell ref="J38:J40"/>
    <mergeCell ref="F41:F43"/>
    <mergeCell ref="G41:G43"/>
    <mergeCell ref="H41:H43"/>
    <mergeCell ref="J41:J43"/>
    <mergeCell ref="K41:K43"/>
    <mergeCell ref="L41:L43"/>
    <mergeCell ref="L38:L40"/>
    <mergeCell ref="K35:K37"/>
    <mergeCell ref="J44:J46"/>
    <mergeCell ref="I44:I46"/>
    <mergeCell ref="I35:I37"/>
    <mergeCell ref="J35:J37"/>
    <mergeCell ref="N38:N40"/>
    <mergeCell ref="G44:G46"/>
    <mergeCell ref="H44:H46"/>
    <mergeCell ref="I38:I40"/>
    <mergeCell ref="I41:I43"/>
    <mergeCell ref="G38:G40"/>
    <mergeCell ref="H38:H40"/>
    <mergeCell ref="N44:N46"/>
    <mergeCell ref="M41:M43"/>
    <mergeCell ref="N41:N43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E21" sqref="E21:E22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24" customFormat="1" ht="15">
      <c r="A1" s="19" t="s">
        <v>41</v>
      </c>
      <c r="B1" s="17" t="s">
        <v>45</v>
      </c>
      <c r="C1" s="17"/>
      <c r="D1" s="17"/>
      <c r="E1" s="17"/>
      <c r="F1" s="17">
        <v>50608</v>
      </c>
      <c r="G1" s="18"/>
      <c r="H1" s="18"/>
      <c r="I1" s="507" t="s">
        <v>29</v>
      </c>
      <c r="J1" s="507"/>
      <c r="K1" s="507"/>
      <c r="L1" s="18"/>
      <c r="M1" s="18"/>
      <c r="N1" s="18"/>
    </row>
    <row r="2" spans="1:14" s="24" customFormat="1" ht="15">
      <c r="A2" s="17" t="s">
        <v>1</v>
      </c>
      <c r="B2" s="17" t="s">
        <v>56</v>
      </c>
      <c r="C2" s="17"/>
      <c r="D2" s="17"/>
      <c r="E2" s="17"/>
      <c r="F2" s="17"/>
      <c r="G2" s="18"/>
      <c r="H2" s="18"/>
      <c r="I2" s="507" t="s">
        <v>2</v>
      </c>
      <c r="J2" s="507"/>
      <c r="K2" s="507"/>
      <c r="L2" s="18">
        <v>1</v>
      </c>
      <c r="M2" s="18"/>
      <c r="N2" s="18"/>
    </row>
    <row r="3" spans="1:14" s="24" customFormat="1" ht="15">
      <c r="A3" s="17" t="s">
        <v>0</v>
      </c>
      <c r="B3" s="17" t="s">
        <v>38</v>
      </c>
      <c r="C3" s="17"/>
      <c r="D3" s="17"/>
      <c r="E3" s="17"/>
      <c r="F3" s="17"/>
      <c r="G3" s="18"/>
      <c r="H3" s="18"/>
      <c r="I3" s="507" t="s">
        <v>3</v>
      </c>
      <c r="J3" s="507"/>
      <c r="K3" s="507"/>
      <c r="L3" s="18">
        <v>1</v>
      </c>
      <c r="M3" s="18"/>
      <c r="N3" s="18"/>
    </row>
    <row r="4" spans="1:14" s="24" customFormat="1" ht="15">
      <c r="A4" s="17" t="s">
        <v>4</v>
      </c>
      <c r="B4" s="17">
        <v>23</v>
      </c>
      <c r="C4" s="17"/>
      <c r="D4" s="17"/>
      <c r="E4" s="17"/>
      <c r="F4" s="17"/>
      <c r="G4" s="18"/>
      <c r="H4" s="18"/>
      <c r="I4" s="17" t="s">
        <v>31</v>
      </c>
      <c r="J4" s="17"/>
      <c r="K4" s="17"/>
      <c r="L4" s="18"/>
      <c r="M4" s="18"/>
      <c r="N4" s="1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5"/>
      <c r="L5" s="35" t="s">
        <v>65</v>
      </c>
      <c r="M5" s="35"/>
      <c r="N5" s="1"/>
    </row>
    <row r="6" spans="1:14" ht="13.5" thickTop="1">
      <c r="A6" s="413" t="s">
        <v>5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</row>
    <row r="7" spans="1:14" ht="13.5" thickBot="1">
      <c r="A7" s="386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</row>
    <row r="8" spans="1:14" ht="16.5" thickBot="1" thickTop="1">
      <c r="A8" s="372" t="s">
        <v>6</v>
      </c>
      <c r="B8" s="395" t="s">
        <v>7</v>
      </c>
      <c r="C8" s="396"/>
      <c r="D8" s="378"/>
      <c r="E8" s="395" t="s">
        <v>11</v>
      </c>
      <c r="F8" s="378"/>
      <c r="G8" s="389" t="s">
        <v>15</v>
      </c>
      <c r="H8" s="390"/>
      <c r="I8" s="390"/>
      <c r="J8" s="390"/>
      <c r="K8" s="390"/>
      <c r="L8" s="390"/>
      <c r="M8" s="390"/>
      <c r="N8" s="391"/>
    </row>
    <row r="9" spans="1:14" ht="13.5" thickTop="1">
      <c r="A9" s="373"/>
      <c r="B9" s="382" t="s">
        <v>8</v>
      </c>
      <c r="C9" s="410"/>
      <c r="D9" s="376" t="s">
        <v>9</v>
      </c>
      <c r="E9" s="480" t="s">
        <v>10</v>
      </c>
      <c r="F9" s="376" t="s">
        <v>9</v>
      </c>
      <c r="G9" s="402" t="s">
        <v>27</v>
      </c>
      <c r="H9" s="403"/>
      <c r="I9" s="402" t="s">
        <v>28</v>
      </c>
      <c r="J9" s="403"/>
      <c r="K9" s="402" t="s">
        <v>13</v>
      </c>
      <c r="L9" s="403"/>
      <c r="M9" s="402" t="s">
        <v>14</v>
      </c>
      <c r="N9" s="403"/>
    </row>
    <row r="10" spans="1:14" ht="15" thickBot="1">
      <c r="A10" s="374"/>
      <c r="B10" s="478"/>
      <c r="C10" s="375"/>
      <c r="D10" s="377"/>
      <c r="E10" s="481"/>
      <c r="F10" s="377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6" t="s">
        <v>16</v>
      </c>
      <c r="B11" s="81" t="s">
        <v>94</v>
      </c>
      <c r="C11" s="202">
        <v>1091</v>
      </c>
      <c r="D11" s="203">
        <f>(5.66+2.789+0.437+0.015)*1.075*1.2</f>
        <v>11.482289999999999</v>
      </c>
      <c r="E11" s="480">
        <f>17</f>
        <v>17</v>
      </c>
      <c r="F11" s="376">
        <v>52.47</v>
      </c>
      <c r="G11" s="14">
        <v>300.41</v>
      </c>
      <c r="H11" s="7">
        <v>56.19</v>
      </c>
      <c r="I11" s="6"/>
      <c r="J11" s="7"/>
      <c r="K11" s="6"/>
      <c r="L11" s="7"/>
      <c r="M11" s="6"/>
      <c r="N11" s="7"/>
    </row>
    <row r="12" spans="1:14" ht="15" customHeight="1" thickBot="1">
      <c r="A12" s="474"/>
      <c r="B12" s="82" t="s">
        <v>113</v>
      </c>
      <c r="C12" s="205">
        <v>17.25</v>
      </c>
      <c r="D12" s="206">
        <f>49.291*1.075*1.2</f>
        <v>63.58538999999999</v>
      </c>
      <c r="E12" s="482"/>
      <c r="F12" s="401"/>
      <c r="G12" s="125">
        <v>15506</v>
      </c>
      <c r="H12" s="7">
        <v>6.91</v>
      </c>
      <c r="I12" s="6"/>
      <c r="J12" s="7"/>
      <c r="K12" s="6"/>
      <c r="L12" s="7"/>
      <c r="M12" s="6"/>
      <c r="N12" s="7"/>
    </row>
    <row r="13" spans="1:14" ht="15" customHeight="1">
      <c r="A13" s="475" t="s">
        <v>17</v>
      </c>
      <c r="B13" s="81" t="s">
        <v>94</v>
      </c>
      <c r="C13" s="169">
        <v>1087</v>
      </c>
      <c r="D13" s="203">
        <f>(5.66+3.049+0.437+0.015)*1.075*1.2</f>
        <v>11.817689999999999</v>
      </c>
      <c r="E13" s="464">
        <v>27</v>
      </c>
      <c r="F13" s="500">
        <v>52.47</v>
      </c>
      <c r="G13" s="14">
        <v>300.41</v>
      </c>
      <c r="H13" s="7">
        <v>56.19</v>
      </c>
      <c r="I13" s="9"/>
      <c r="J13" s="10"/>
      <c r="K13" s="9"/>
      <c r="L13" s="10"/>
      <c r="M13" s="9"/>
      <c r="N13" s="10"/>
    </row>
    <row r="14" spans="1:14" ht="13.5" thickBot="1">
      <c r="A14" s="474"/>
      <c r="B14" s="82" t="s">
        <v>113</v>
      </c>
      <c r="C14" s="90">
        <v>17.25</v>
      </c>
      <c r="D14" s="206">
        <f>49.863*1.075*1.2</f>
        <v>64.32327</v>
      </c>
      <c r="E14" s="482"/>
      <c r="F14" s="511"/>
      <c r="G14" s="125">
        <v>17222</v>
      </c>
      <c r="H14" s="7">
        <v>6.91</v>
      </c>
      <c r="I14" s="12"/>
      <c r="J14" s="13"/>
      <c r="K14" s="12"/>
      <c r="L14" s="13"/>
      <c r="M14" s="12"/>
      <c r="N14" s="13"/>
    </row>
    <row r="15" spans="1:14" ht="15" customHeight="1">
      <c r="A15" s="475" t="s">
        <v>18</v>
      </c>
      <c r="B15" s="81" t="s">
        <v>94</v>
      </c>
      <c r="C15" s="169">
        <v>1081</v>
      </c>
      <c r="D15" s="203">
        <f>(5.66+3.049+0.437+0.015)*1.075*1.2</f>
        <v>11.817689999999999</v>
      </c>
      <c r="E15" s="464">
        <v>28</v>
      </c>
      <c r="F15" s="500">
        <v>52.47</v>
      </c>
      <c r="G15" s="15">
        <v>300.41</v>
      </c>
      <c r="H15" s="10">
        <v>56.19</v>
      </c>
      <c r="I15" s="9"/>
      <c r="J15" s="10"/>
      <c r="K15" s="9"/>
      <c r="L15" s="10"/>
      <c r="M15" s="9"/>
      <c r="N15" s="10"/>
    </row>
    <row r="16" spans="1:14" ht="13.5" thickBot="1">
      <c r="A16" s="474"/>
      <c r="B16" s="82" t="s">
        <v>113</v>
      </c>
      <c r="C16" s="90">
        <v>17.25</v>
      </c>
      <c r="D16" s="206">
        <f>49.863*1.075*1.2</f>
        <v>64.32327</v>
      </c>
      <c r="E16" s="482"/>
      <c r="F16" s="511"/>
      <c r="G16" s="8">
        <v>14930</v>
      </c>
      <c r="H16" s="13">
        <v>6.91</v>
      </c>
      <c r="I16" s="12"/>
      <c r="J16" s="13"/>
      <c r="K16" s="12"/>
      <c r="L16" s="13"/>
      <c r="M16" s="12"/>
      <c r="N16" s="13"/>
    </row>
    <row r="17" spans="1:14" ht="12.75">
      <c r="A17" s="475" t="s">
        <v>19</v>
      </c>
      <c r="B17" s="81" t="s">
        <v>94</v>
      </c>
      <c r="C17" s="169">
        <v>1081</v>
      </c>
      <c r="D17" s="203">
        <f>(5.66+3.049+0.437+0.015)*1.075*1.2</f>
        <v>11.817689999999999</v>
      </c>
      <c r="E17" s="464">
        <v>29</v>
      </c>
      <c r="F17" s="500">
        <v>52.47</v>
      </c>
      <c r="G17" s="15">
        <v>300.41</v>
      </c>
      <c r="H17" s="10">
        <v>56.19</v>
      </c>
      <c r="I17" s="9"/>
      <c r="J17" s="10"/>
      <c r="K17" s="9"/>
      <c r="L17" s="10"/>
      <c r="M17" s="9"/>
      <c r="N17" s="10"/>
    </row>
    <row r="18" spans="1:14" ht="13.5" thickBot="1">
      <c r="A18" s="474"/>
      <c r="B18" s="82" t="s">
        <v>113</v>
      </c>
      <c r="C18" s="90">
        <v>17.25</v>
      </c>
      <c r="D18" s="206">
        <f>49.863*1.075*1.2</f>
        <v>64.32327</v>
      </c>
      <c r="E18" s="482"/>
      <c r="F18" s="511"/>
      <c r="G18" s="8">
        <v>13006</v>
      </c>
      <c r="H18" s="13">
        <v>6.91</v>
      </c>
      <c r="I18" s="12"/>
      <c r="J18" s="13"/>
      <c r="K18" s="12"/>
      <c r="L18" s="13"/>
      <c r="M18" s="12"/>
      <c r="N18" s="13"/>
    </row>
    <row r="19" spans="1:14" ht="12.75">
      <c r="A19" s="475" t="s">
        <v>20</v>
      </c>
      <c r="B19" s="81" t="s">
        <v>94</v>
      </c>
      <c r="C19" s="169">
        <v>1397</v>
      </c>
      <c r="D19" s="203">
        <f>(5.66+3.049+0.437+0.015)*1.075*1.2</f>
        <v>11.817689999999999</v>
      </c>
      <c r="E19" s="464">
        <v>28</v>
      </c>
      <c r="F19" s="500">
        <v>52.47</v>
      </c>
      <c r="G19" s="15">
        <v>300.41</v>
      </c>
      <c r="H19" s="10">
        <v>56.19</v>
      </c>
      <c r="I19" s="9"/>
      <c r="J19" s="10"/>
      <c r="K19" s="9"/>
      <c r="L19" s="10"/>
      <c r="M19" s="9"/>
      <c r="N19" s="10"/>
    </row>
    <row r="20" spans="1:14" ht="13.5" thickBot="1">
      <c r="A20" s="474"/>
      <c r="B20" s="82" t="s">
        <v>113</v>
      </c>
      <c r="C20" s="90">
        <v>17.25</v>
      </c>
      <c r="D20" s="206">
        <f>49.863*1.075*1.2</f>
        <v>64.32327</v>
      </c>
      <c r="E20" s="482"/>
      <c r="F20" s="511"/>
      <c r="G20" s="8">
        <v>0</v>
      </c>
      <c r="H20" s="13">
        <v>6.91</v>
      </c>
      <c r="I20" s="12"/>
      <c r="J20" s="13"/>
      <c r="K20" s="12"/>
      <c r="L20" s="13"/>
      <c r="M20" s="12"/>
      <c r="N20" s="13"/>
    </row>
    <row r="21" spans="1:14" ht="12.75">
      <c r="A21" s="475" t="s">
        <v>68</v>
      </c>
      <c r="B21" s="81" t="s">
        <v>94</v>
      </c>
      <c r="C21" s="91"/>
      <c r="D21" s="184"/>
      <c r="E21" s="464"/>
      <c r="F21" s="500"/>
      <c r="G21" s="15"/>
      <c r="H21" s="10"/>
      <c r="I21" s="9"/>
      <c r="J21" s="10"/>
      <c r="K21" s="9"/>
      <c r="L21" s="10"/>
      <c r="M21" s="9"/>
      <c r="N21" s="10"/>
    </row>
    <row r="22" spans="1:14" ht="13.5" thickBot="1">
      <c r="A22" s="474"/>
      <c r="B22" s="82" t="s">
        <v>113</v>
      </c>
      <c r="C22" s="90"/>
      <c r="D22" s="187"/>
      <c r="E22" s="482"/>
      <c r="F22" s="511"/>
      <c r="G22" s="8"/>
      <c r="H22" s="13"/>
      <c r="I22" s="12"/>
      <c r="J22" s="13"/>
      <c r="K22" s="12"/>
      <c r="L22" s="13"/>
      <c r="M22" s="12"/>
      <c r="N22" s="13"/>
    </row>
    <row r="23" spans="1:14" ht="12.75">
      <c r="A23" s="475" t="s">
        <v>69</v>
      </c>
      <c r="B23" s="81" t="s">
        <v>94</v>
      </c>
      <c r="C23" s="169"/>
      <c r="D23" s="184"/>
      <c r="E23" s="464"/>
      <c r="F23" s="500"/>
      <c r="G23" s="15"/>
      <c r="H23" s="10"/>
      <c r="I23" s="9"/>
      <c r="J23" s="10"/>
      <c r="K23" s="9"/>
      <c r="L23" s="10"/>
      <c r="M23" s="9"/>
      <c r="N23" s="10"/>
    </row>
    <row r="24" spans="1:14" ht="13.5" thickBot="1">
      <c r="A24" s="474"/>
      <c r="B24" s="82" t="s">
        <v>113</v>
      </c>
      <c r="C24" s="90"/>
      <c r="D24" s="187"/>
      <c r="E24" s="482"/>
      <c r="F24" s="511"/>
      <c r="G24" s="8"/>
      <c r="H24" s="13"/>
      <c r="I24" s="12"/>
      <c r="J24" s="13"/>
      <c r="K24" s="12"/>
      <c r="L24" s="13"/>
      <c r="M24" s="12"/>
      <c r="N24" s="13"/>
    </row>
    <row r="25" spans="1:14" ht="12.75">
      <c r="A25" s="475" t="s">
        <v>22</v>
      </c>
      <c r="B25" s="81" t="s">
        <v>94</v>
      </c>
      <c r="C25" s="169"/>
      <c r="D25" s="184"/>
      <c r="E25" s="464"/>
      <c r="F25" s="500"/>
      <c r="G25" s="15"/>
      <c r="H25" s="10"/>
      <c r="I25" s="12"/>
      <c r="J25" s="13"/>
      <c r="K25" s="12"/>
      <c r="L25" s="13"/>
      <c r="M25" s="12"/>
      <c r="N25" s="13"/>
    </row>
    <row r="26" spans="1:14" ht="13.5" thickBot="1">
      <c r="A26" s="474"/>
      <c r="B26" s="82" t="s">
        <v>113</v>
      </c>
      <c r="C26" s="90"/>
      <c r="D26" s="187"/>
      <c r="E26" s="482"/>
      <c r="F26" s="511"/>
      <c r="G26" s="8"/>
      <c r="H26" s="13"/>
      <c r="I26" s="4"/>
      <c r="J26" s="5"/>
      <c r="K26" s="4"/>
      <c r="L26" s="5"/>
      <c r="M26" s="4"/>
      <c r="N26" s="5"/>
    </row>
    <row r="27" spans="1:14" ht="12.75">
      <c r="A27" s="475" t="s">
        <v>23</v>
      </c>
      <c r="B27" s="81" t="s">
        <v>94</v>
      </c>
      <c r="C27" s="169"/>
      <c r="D27" s="184"/>
      <c r="E27" s="464"/>
      <c r="F27" s="500"/>
      <c r="G27" s="15"/>
      <c r="H27" s="10"/>
      <c r="I27" s="4"/>
      <c r="J27" s="5"/>
      <c r="K27" s="4"/>
      <c r="L27" s="5"/>
      <c r="M27" s="4"/>
      <c r="N27" s="5"/>
    </row>
    <row r="28" spans="1:14" ht="13.5" thickBot="1">
      <c r="A28" s="474"/>
      <c r="B28" s="82" t="s">
        <v>113</v>
      </c>
      <c r="C28" s="90"/>
      <c r="D28" s="187"/>
      <c r="E28" s="482"/>
      <c r="F28" s="511"/>
      <c r="G28" s="8"/>
      <c r="H28" s="13"/>
      <c r="I28" s="4"/>
      <c r="J28" s="5"/>
      <c r="K28" s="4"/>
      <c r="L28" s="5"/>
      <c r="M28" s="4"/>
      <c r="N28" s="5"/>
    </row>
    <row r="29" spans="1:14" ht="12.75">
      <c r="A29" s="475" t="s">
        <v>24</v>
      </c>
      <c r="B29" s="81" t="s">
        <v>94</v>
      </c>
      <c r="C29" s="169"/>
      <c r="D29" s="184"/>
      <c r="E29" s="464"/>
      <c r="F29" s="500"/>
      <c r="G29" s="15"/>
      <c r="H29" s="10"/>
      <c r="I29" s="4"/>
      <c r="J29" s="5"/>
      <c r="K29" s="4"/>
      <c r="L29" s="5"/>
      <c r="M29" s="4"/>
      <c r="N29" s="5"/>
    </row>
    <row r="30" spans="1:14" ht="13.5" thickBot="1">
      <c r="A30" s="474"/>
      <c r="B30" s="82" t="s">
        <v>113</v>
      </c>
      <c r="C30" s="90"/>
      <c r="D30" s="187"/>
      <c r="E30" s="482"/>
      <c r="F30" s="511"/>
      <c r="G30" s="8"/>
      <c r="H30" s="13"/>
      <c r="I30" s="4"/>
      <c r="J30" s="5"/>
      <c r="K30" s="4"/>
      <c r="L30" s="5"/>
      <c r="M30" s="4"/>
      <c r="N30" s="5"/>
    </row>
    <row r="31" spans="1:14" ht="12.75">
      <c r="A31" s="475" t="s">
        <v>25</v>
      </c>
      <c r="B31" s="81" t="s">
        <v>94</v>
      </c>
      <c r="C31" s="169"/>
      <c r="D31" s="184"/>
      <c r="E31" s="464"/>
      <c r="F31" s="500"/>
      <c r="G31" s="15"/>
      <c r="H31" s="10"/>
      <c r="I31" s="4"/>
      <c r="J31" s="5"/>
      <c r="K31" s="4"/>
      <c r="L31" s="5"/>
      <c r="M31" s="4"/>
      <c r="N31" s="5"/>
    </row>
    <row r="32" spans="1:14" ht="13.5" thickBot="1">
      <c r="A32" s="474"/>
      <c r="B32" s="82" t="s">
        <v>113</v>
      </c>
      <c r="C32" s="90"/>
      <c r="D32" s="187"/>
      <c r="E32" s="482"/>
      <c r="F32" s="511"/>
      <c r="G32" s="8"/>
      <c r="H32" s="13"/>
      <c r="I32" s="4"/>
      <c r="J32" s="5"/>
      <c r="K32" s="4"/>
      <c r="L32" s="5"/>
      <c r="M32" s="4"/>
      <c r="N32" s="5"/>
    </row>
    <row r="33" spans="1:14" ht="12.75">
      <c r="A33" s="475" t="s">
        <v>26</v>
      </c>
      <c r="B33" s="81" t="s">
        <v>94</v>
      </c>
      <c r="C33" s="169"/>
      <c r="D33" s="184"/>
      <c r="E33" s="464"/>
      <c r="F33" s="500"/>
      <c r="G33" s="15"/>
      <c r="H33" s="10"/>
      <c r="I33" s="9"/>
      <c r="J33" s="10"/>
      <c r="K33" s="9"/>
      <c r="L33" s="10"/>
      <c r="M33" s="9"/>
      <c r="N33" s="10"/>
    </row>
    <row r="34" spans="1:14" ht="13.5" thickBot="1">
      <c r="A34" s="508"/>
      <c r="B34" s="82" t="s">
        <v>113</v>
      </c>
      <c r="C34" s="90"/>
      <c r="D34" s="187"/>
      <c r="E34" s="481"/>
      <c r="F34" s="559"/>
      <c r="G34" s="8"/>
      <c r="H34" s="13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27" customFormat="1" ht="12.75">
      <c r="A36" s="379" t="s">
        <v>32</v>
      </c>
      <c r="B36" s="379"/>
      <c r="C36" s="379"/>
      <c r="D36" s="380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s="27" customFormat="1" ht="12.75">
      <c r="A37" s="23"/>
      <c r="B37" s="22" t="s">
        <v>33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s="27" customFormat="1" ht="12.75">
      <c r="A38" s="23"/>
      <c r="B38" s="379" t="s">
        <v>35</v>
      </c>
      <c r="C38" s="379"/>
      <c r="D38" s="379"/>
      <c r="E38" s="380"/>
      <c r="F38" s="23"/>
      <c r="G38" s="23"/>
      <c r="H38" s="23"/>
      <c r="I38" s="23"/>
      <c r="J38" s="23"/>
      <c r="K38" s="23"/>
      <c r="L38" s="23"/>
      <c r="M38" s="23"/>
      <c r="N38" s="23"/>
    </row>
    <row r="39" spans="1:14" s="27" customFormat="1" ht="12.75">
      <c r="A39" s="23"/>
      <c r="B39" s="379" t="s">
        <v>34</v>
      </c>
      <c r="C39" s="379"/>
      <c r="D39" s="379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7" customFormat="1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8" ht="14.25">
      <c r="A41" s="20"/>
      <c r="B41" s="20"/>
      <c r="C41" s="20"/>
      <c r="D41" s="20"/>
      <c r="E41" s="20"/>
      <c r="F41" s="20"/>
      <c r="G41" s="20"/>
      <c r="H41" s="20"/>
    </row>
    <row r="42" spans="1:8" ht="14.25">
      <c r="A42" s="20"/>
      <c r="B42" s="20"/>
      <c r="C42" s="20"/>
      <c r="D42" s="20"/>
      <c r="E42" s="20"/>
      <c r="F42" s="20"/>
      <c r="G42" s="20"/>
      <c r="H42" s="20"/>
    </row>
    <row r="43" spans="1:8" ht="14.25">
      <c r="A43" s="20"/>
      <c r="B43" s="20"/>
      <c r="C43" s="20"/>
      <c r="D43" s="20"/>
      <c r="E43" s="20"/>
      <c r="F43" s="20"/>
      <c r="G43" s="20"/>
      <c r="H43" s="20"/>
    </row>
  </sheetData>
  <sheetProtection/>
  <mergeCells count="55">
    <mergeCell ref="I1:K1"/>
    <mergeCell ref="I2:K2"/>
    <mergeCell ref="I3:K3"/>
    <mergeCell ref="K9:L9"/>
    <mergeCell ref="I9:J9"/>
    <mergeCell ref="B9:C10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E9:E10"/>
    <mergeCell ref="F9:F10"/>
    <mergeCell ref="G9:H9"/>
    <mergeCell ref="F19:F20"/>
    <mergeCell ref="F13:F14"/>
    <mergeCell ref="E13:E14"/>
    <mergeCell ref="F11:F12"/>
    <mergeCell ref="F15:F16"/>
    <mergeCell ref="F17:F18"/>
    <mergeCell ref="B39:D39"/>
    <mergeCell ref="A11:A12"/>
    <mergeCell ref="A13:A14"/>
    <mergeCell ref="B38:E38"/>
    <mergeCell ref="A33:A34"/>
    <mergeCell ref="E33:E34"/>
    <mergeCell ref="A27:A28"/>
    <mergeCell ref="F23:F24"/>
    <mergeCell ref="A15:A16"/>
    <mergeCell ref="E15:E16"/>
    <mergeCell ref="A19:A20"/>
    <mergeCell ref="E19:E20"/>
    <mergeCell ref="E17:E18"/>
    <mergeCell ref="A17:A18"/>
    <mergeCell ref="F33:F34"/>
    <mergeCell ref="A31:A32"/>
    <mergeCell ref="A29:A30"/>
    <mergeCell ref="E29:E30"/>
    <mergeCell ref="F29:F30"/>
    <mergeCell ref="E31:E32"/>
    <mergeCell ref="F31:F32"/>
    <mergeCell ref="F27:F28"/>
    <mergeCell ref="A23:A24"/>
    <mergeCell ref="A21:A22"/>
    <mergeCell ref="E21:E22"/>
    <mergeCell ref="F21:F22"/>
    <mergeCell ref="F25:F26"/>
    <mergeCell ref="E27:E28"/>
    <mergeCell ref="A25:A26"/>
    <mergeCell ref="E25:E26"/>
    <mergeCell ref="E23:E24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7">
      <selection activeCell="E31" sqref="E31:E34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24" customFormat="1" ht="15">
      <c r="A1" s="19" t="s">
        <v>41</v>
      </c>
      <c r="B1" s="17" t="s">
        <v>39</v>
      </c>
      <c r="C1" s="17"/>
      <c r="E1" s="18">
        <v>50735</v>
      </c>
      <c r="F1" s="18"/>
      <c r="G1" s="18"/>
      <c r="H1" s="18"/>
      <c r="I1" s="507" t="s">
        <v>29</v>
      </c>
      <c r="J1" s="507"/>
      <c r="K1" s="507"/>
      <c r="L1" s="28">
        <v>1035</v>
      </c>
      <c r="M1" s="18"/>
      <c r="N1" s="18"/>
    </row>
    <row r="2" spans="1:14" s="24" customFormat="1" ht="15">
      <c r="A2" s="17" t="s">
        <v>1</v>
      </c>
      <c r="B2" s="33" t="s">
        <v>116</v>
      </c>
      <c r="C2" s="17"/>
      <c r="D2" s="18"/>
      <c r="E2" s="18">
        <v>51975</v>
      </c>
      <c r="F2" s="18"/>
      <c r="G2" s="18"/>
      <c r="H2" s="18"/>
      <c r="I2" s="507" t="s">
        <v>2</v>
      </c>
      <c r="J2" s="507"/>
      <c r="K2" s="507"/>
      <c r="L2" s="18" t="s">
        <v>49</v>
      </c>
      <c r="M2" s="18"/>
      <c r="N2" s="18"/>
    </row>
    <row r="3" spans="1:14" s="24" customFormat="1" ht="15">
      <c r="A3" s="17" t="s">
        <v>0</v>
      </c>
      <c r="B3" s="17" t="s">
        <v>38</v>
      </c>
      <c r="C3" s="17"/>
      <c r="D3" s="18"/>
      <c r="E3" s="18"/>
      <c r="F3" s="18"/>
      <c r="G3" s="18"/>
      <c r="H3" s="18"/>
      <c r="I3" s="507" t="s">
        <v>3</v>
      </c>
      <c r="J3" s="507"/>
      <c r="K3" s="507"/>
      <c r="L3" s="18">
        <v>5</v>
      </c>
      <c r="M3" s="18"/>
      <c r="N3" s="18"/>
    </row>
    <row r="4" spans="1:14" s="24" customFormat="1" ht="15">
      <c r="A4" s="17" t="s">
        <v>4</v>
      </c>
      <c r="B4" s="18" t="s">
        <v>49</v>
      </c>
      <c r="C4" s="18"/>
      <c r="D4" s="18"/>
      <c r="E4" s="18"/>
      <c r="F4" s="18"/>
      <c r="G4" s="18"/>
      <c r="H4" s="18"/>
      <c r="I4" s="17" t="s">
        <v>31</v>
      </c>
      <c r="J4" s="17"/>
      <c r="K4" s="17"/>
      <c r="L4" s="18" t="s">
        <v>61</v>
      </c>
      <c r="M4" s="18"/>
      <c r="N4" s="1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5"/>
      <c r="L5" s="35" t="s">
        <v>65</v>
      </c>
      <c r="M5" s="35"/>
      <c r="N5" s="1"/>
    </row>
    <row r="6" spans="1:14" ht="13.5" thickTop="1">
      <c r="A6" s="413" t="s">
        <v>5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</row>
    <row r="7" spans="1:14" ht="13.5" thickBot="1">
      <c r="A7" s="386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</row>
    <row r="8" spans="1:14" ht="16.5" thickBot="1" thickTop="1">
      <c r="A8" s="372" t="s">
        <v>6</v>
      </c>
      <c r="B8" s="395" t="s">
        <v>7</v>
      </c>
      <c r="C8" s="396"/>
      <c r="D8" s="378"/>
      <c r="E8" s="395" t="s">
        <v>11</v>
      </c>
      <c r="F8" s="378"/>
      <c r="G8" s="389" t="s">
        <v>15</v>
      </c>
      <c r="H8" s="390"/>
      <c r="I8" s="390"/>
      <c r="J8" s="390"/>
      <c r="K8" s="390"/>
      <c r="L8" s="390"/>
      <c r="M8" s="390"/>
      <c r="N8" s="391"/>
    </row>
    <row r="9" spans="1:14" ht="13.5" thickTop="1">
      <c r="A9" s="373"/>
      <c r="B9" s="382" t="s">
        <v>8</v>
      </c>
      <c r="C9" s="410"/>
      <c r="D9" s="376" t="s">
        <v>9</v>
      </c>
      <c r="E9" s="480" t="s">
        <v>10</v>
      </c>
      <c r="F9" s="376" t="s">
        <v>9</v>
      </c>
      <c r="G9" s="509" t="s">
        <v>27</v>
      </c>
      <c r="H9" s="510"/>
      <c r="I9" s="402" t="s">
        <v>28</v>
      </c>
      <c r="J9" s="403"/>
      <c r="K9" s="402" t="s">
        <v>13</v>
      </c>
      <c r="L9" s="403"/>
      <c r="M9" s="402" t="s">
        <v>14</v>
      </c>
      <c r="N9" s="403"/>
    </row>
    <row r="10" spans="1:14" ht="15" thickBot="1">
      <c r="A10" s="373"/>
      <c r="B10" s="357"/>
      <c r="C10" s="489"/>
      <c r="D10" s="469"/>
      <c r="E10" s="481"/>
      <c r="F10" s="377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564" t="s">
        <v>16</v>
      </c>
      <c r="B11" s="113" t="s">
        <v>94</v>
      </c>
      <c r="C11" s="278">
        <v>16919</v>
      </c>
      <c r="D11" s="189">
        <f>(6.29+2.177+0.437+0.015)*1.075*1.2</f>
        <v>11.50551</v>
      </c>
      <c r="E11" s="410">
        <f>117+83</f>
        <v>200</v>
      </c>
      <c r="F11" s="376">
        <v>52.47</v>
      </c>
      <c r="G11" s="560">
        <v>764.5</v>
      </c>
      <c r="H11" s="376">
        <v>56.19</v>
      </c>
      <c r="I11" s="6"/>
      <c r="J11" s="7"/>
      <c r="K11" s="6"/>
      <c r="L11" s="7"/>
      <c r="M11" s="6"/>
      <c r="N11" s="7"/>
    </row>
    <row r="12" spans="1:14" ht="16.5" customHeight="1">
      <c r="A12" s="565"/>
      <c r="B12" s="114" t="s">
        <v>95</v>
      </c>
      <c r="C12" s="71">
        <v>6134</v>
      </c>
      <c r="D12" s="190">
        <f>(4.04+0.726+0.437+0.015)*1.075*1.2</f>
        <v>6.7312199999999995</v>
      </c>
      <c r="E12" s="489"/>
      <c r="F12" s="469"/>
      <c r="G12" s="462"/>
      <c r="H12" s="469"/>
      <c r="I12" s="6"/>
      <c r="J12" s="7"/>
      <c r="K12" s="6"/>
      <c r="L12" s="7"/>
      <c r="M12" s="6"/>
      <c r="N12" s="7"/>
    </row>
    <row r="13" spans="1:14" ht="16.5" customHeight="1">
      <c r="A13" s="565"/>
      <c r="B13" s="114" t="s">
        <v>113</v>
      </c>
      <c r="C13" s="71">
        <v>232</v>
      </c>
      <c r="D13" s="190">
        <f>157.732*1.075*1.2</f>
        <v>203.47427999999996</v>
      </c>
      <c r="E13" s="489"/>
      <c r="F13" s="469"/>
      <c r="G13" s="466">
        <v>14450</v>
      </c>
      <c r="H13" s="469">
        <v>6.91</v>
      </c>
      <c r="I13" s="6"/>
      <c r="J13" s="7"/>
      <c r="K13" s="6"/>
      <c r="L13" s="7"/>
      <c r="M13" s="6"/>
      <c r="N13" s="7"/>
    </row>
    <row r="14" spans="1:14" ht="13.5" customHeight="1" thickBot="1">
      <c r="A14" s="566"/>
      <c r="B14" s="115" t="s">
        <v>112</v>
      </c>
      <c r="C14" s="123">
        <v>4475</v>
      </c>
      <c r="D14" s="122">
        <f>1.048*1.075*1.2</f>
        <v>1.35192</v>
      </c>
      <c r="E14" s="409"/>
      <c r="F14" s="401"/>
      <c r="G14" s="466"/>
      <c r="H14" s="469"/>
      <c r="I14" s="6"/>
      <c r="J14" s="7"/>
      <c r="K14" s="6"/>
      <c r="L14" s="7"/>
      <c r="M14" s="6"/>
      <c r="N14" s="7"/>
    </row>
    <row r="15" spans="1:14" ht="13.5" thickTop="1">
      <c r="A15" s="474" t="s">
        <v>17</v>
      </c>
      <c r="B15" s="114" t="s">
        <v>94</v>
      </c>
      <c r="C15" s="69">
        <v>17227</v>
      </c>
      <c r="D15" s="189">
        <f>(6.29+2.241+0.437+0.015)*1.075*1.2</f>
        <v>11.58807</v>
      </c>
      <c r="E15" s="464">
        <f>140+121</f>
        <v>261</v>
      </c>
      <c r="F15" s="398">
        <v>52.47</v>
      </c>
      <c r="G15" s="560">
        <v>764.5</v>
      </c>
      <c r="H15" s="376">
        <v>56.19</v>
      </c>
      <c r="I15" s="66"/>
      <c r="J15" s="10"/>
      <c r="K15" s="9"/>
      <c r="L15" s="10"/>
      <c r="M15" s="9"/>
      <c r="N15" s="10"/>
    </row>
    <row r="16" spans="1:14" ht="12.75">
      <c r="A16" s="479"/>
      <c r="B16" s="114" t="s">
        <v>95</v>
      </c>
      <c r="C16" s="69">
        <v>6236</v>
      </c>
      <c r="D16" s="190">
        <f>(4.04+0.747+0.437+0.015)*1.075*1.2</f>
        <v>6.75831</v>
      </c>
      <c r="E16" s="465"/>
      <c r="F16" s="534"/>
      <c r="G16" s="462"/>
      <c r="H16" s="469"/>
      <c r="I16" s="75"/>
      <c r="J16" s="7"/>
      <c r="K16" s="6"/>
      <c r="L16" s="7"/>
      <c r="M16" s="6"/>
      <c r="N16" s="7"/>
    </row>
    <row r="17" spans="1:14" ht="12.75">
      <c r="A17" s="479"/>
      <c r="B17" s="114" t="s">
        <v>113</v>
      </c>
      <c r="C17" s="69">
        <v>232</v>
      </c>
      <c r="D17" s="190">
        <f>159.562*1.075*1.2</f>
        <v>205.83498</v>
      </c>
      <c r="E17" s="465"/>
      <c r="F17" s="534"/>
      <c r="G17" s="466">
        <v>15400</v>
      </c>
      <c r="H17" s="469">
        <v>6.91</v>
      </c>
      <c r="I17" s="75"/>
      <c r="J17" s="7"/>
      <c r="K17" s="6"/>
      <c r="L17" s="7"/>
      <c r="M17" s="6"/>
      <c r="N17" s="7"/>
    </row>
    <row r="18" spans="1:14" ht="14.25" customHeight="1" thickBot="1">
      <c r="A18" s="479"/>
      <c r="B18" s="115" t="s">
        <v>112</v>
      </c>
      <c r="C18" s="123">
        <v>3833</v>
      </c>
      <c r="D18" s="122">
        <f>1.007*1.075*1.2</f>
        <v>1.2990299999999997</v>
      </c>
      <c r="E18" s="482"/>
      <c r="F18" s="399"/>
      <c r="G18" s="466"/>
      <c r="H18" s="469"/>
      <c r="I18" s="75"/>
      <c r="J18" s="7"/>
      <c r="K18" s="6"/>
      <c r="L18" s="7"/>
      <c r="M18" s="6"/>
      <c r="N18" s="7"/>
    </row>
    <row r="19" spans="1:14" ht="14.25" customHeight="1" thickTop="1">
      <c r="A19" s="479" t="s">
        <v>18</v>
      </c>
      <c r="B19" s="113" t="s">
        <v>94</v>
      </c>
      <c r="C19" s="124">
        <v>16790</v>
      </c>
      <c r="D19" s="189">
        <f>(6.29+2.241+0.437+0.015)*1.075*1.2</f>
        <v>11.58807</v>
      </c>
      <c r="E19" s="464">
        <f>163+151</f>
        <v>314</v>
      </c>
      <c r="F19" s="398">
        <v>52.47</v>
      </c>
      <c r="G19" s="560">
        <v>764.5</v>
      </c>
      <c r="H19" s="376">
        <v>56.19</v>
      </c>
      <c r="I19" s="66"/>
      <c r="J19" s="10"/>
      <c r="K19" s="9"/>
      <c r="L19" s="10"/>
      <c r="M19" s="9"/>
      <c r="N19" s="10"/>
    </row>
    <row r="20" spans="1:14" ht="14.25" customHeight="1">
      <c r="A20" s="479"/>
      <c r="B20" s="114" t="s">
        <v>95</v>
      </c>
      <c r="C20" s="69">
        <v>8108</v>
      </c>
      <c r="D20" s="190">
        <f>(4.04+0.747+0.437+0.015)*1.075*1.2</f>
        <v>6.75831</v>
      </c>
      <c r="E20" s="465"/>
      <c r="F20" s="534"/>
      <c r="G20" s="462"/>
      <c r="H20" s="469"/>
      <c r="I20" s="75"/>
      <c r="J20" s="7"/>
      <c r="K20" s="6"/>
      <c r="L20" s="7"/>
      <c r="M20" s="6"/>
      <c r="N20" s="7"/>
    </row>
    <row r="21" spans="1:14" ht="14.25" customHeight="1">
      <c r="A21" s="479"/>
      <c r="B21" s="114" t="s">
        <v>113</v>
      </c>
      <c r="C21" s="69">
        <v>232</v>
      </c>
      <c r="D21" s="190">
        <f>159.562*1.075*1.2</f>
        <v>205.83498</v>
      </c>
      <c r="E21" s="465"/>
      <c r="F21" s="534"/>
      <c r="G21" s="462">
        <v>14800</v>
      </c>
      <c r="H21" s="469">
        <v>6.91</v>
      </c>
      <c r="I21" s="75"/>
      <c r="J21" s="7"/>
      <c r="K21" s="6"/>
      <c r="L21" s="7"/>
      <c r="M21" s="6"/>
      <c r="N21" s="7"/>
    </row>
    <row r="22" spans="1:14" ht="13.5" thickBot="1">
      <c r="A22" s="479"/>
      <c r="B22" s="115" t="s">
        <v>112</v>
      </c>
      <c r="C22" s="123">
        <v>4052</v>
      </c>
      <c r="D22" s="122">
        <f>1.007*1.075*1.2</f>
        <v>1.2990299999999997</v>
      </c>
      <c r="E22" s="482"/>
      <c r="F22" s="399"/>
      <c r="G22" s="462"/>
      <c r="H22" s="469"/>
      <c r="I22" s="75"/>
      <c r="J22" s="7"/>
      <c r="K22" s="6"/>
      <c r="L22" s="7"/>
      <c r="M22" s="6"/>
      <c r="N22" s="7"/>
    </row>
    <row r="23" spans="1:19" ht="14.25" customHeight="1" thickTop="1">
      <c r="A23" s="479" t="s">
        <v>19</v>
      </c>
      <c r="B23" s="113" t="s">
        <v>94</v>
      </c>
      <c r="C23" s="124">
        <v>14040</v>
      </c>
      <c r="D23" s="189">
        <f>(6.29+2.241+0.437+0.015)*1.075*1.2</f>
        <v>11.58807</v>
      </c>
      <c r="E23" s="464">
        <f>133+116</f>
        <v>249</v>
      </c>
      <c r="F23" s="398">
        <v>52.47</v>
      </c>
      <c r="G23" s="560">
        <v>764.5</v>
      </c>
      <c r="H23" s="376">
        <v>56.19</v>
      </c>
      <c r="I23" s="108"/>
      <c r="J23" s="217"/>
      <c r="K23" s="9"/>
      <c r="L23" s="10"/>
      <c r="M23" s="9"/>
      <c r="N23" s="10"/>
      <c r="S23">
        <v>232</v>
      </c>
    </row>
    <row r="24" spans="1:19" ht="14.25" customHeight="1">
      <c r="A24" s="479"/>
      <c r="B24" s="114" t="s">
        <v>95</v>
      </c>
      <c r="C24" s="69">
        <v>7680</v>
      </c>
      <c r="D24" s="190">
        <f>(4.04+0.747+0.437+0.015)*1.075*1.2</f>
        <v>6.75831</v>
      </c>
      <c r="E24" s="465"/>
      <c r="F24" s="534"/>
      <c r="G24" s="462"/>
      <c r="H24" s="469"/>
      <c r="I24" s="215"/>
      <c r="J24" s="246"/>
      <c r="K24" s="6"/>
      <c r="L24" s="7"/>
      <c r="M24" s="6"/>
      <c r="N24" s="7"/>
      <c r="S24">
        <v>148.844</v>
      </c>
    </row>
    <row r="25" spans="1:14" ht="14.25" customHeight="1">
      <c r="A25" s="479"/>
      <c r="B25" s="114" t="s">
        <v>113</v>
      </c>
      <c r="C25" s="69">
        <v>232</v>
      </c>
      <c r="D25" s="190">
        <f>159.562*1.075*1.2</f>
        <v>205.83498</v>
      </c>
      <c r="E25" s="465"/>
      <c r="F25" s="534"/>
      <c r="G25" s="462">
        <v>12390</v>
      </c>
      <c r="H25" s="469">
        <v>6.91</v>
      </c>
      <c r="I25" s="215"/>
      <c r="J25" s="246"/>
      <c r="K25" s="6"/>
      <c r="L25" s="7"/>
      <c r="M25" s="6"/>
      <c r="N25" s="7"/>
    </row>
    <row r="26" spans="1:14" ht="13.5" thickBot="1">
      <c r="A26" s="479"/>
      <c r="B26" s="115" t="s">
        <v>112</v>
      </c>
      <c r="C26" s="123">
        <v>4080</v>
      </c>
      <c r="D26" s="122">
        <f>1.007*1.075*1.2</f>
        <v>1.2990299999999997</v>
      </c>
      <c r="E26" s="482"/>
      <c r="F26" s="399"/>
      <c r="G26" s="462"/>
      <c r="H26" s="469"/>
      <c r="I26" s="216"/>
      <c r="J26" s="246"/>
      <c r="K26" s="6"/>
      <c r="L26" s="7"/>
      <c r="M26" s="6"/>
      <c r="N26" s="7"/>
    </row>
    <row r="27" spans="1:14" ht="12.75" customHeight="1" thickTop="1">
      <c r="A27" s="475" t="s">
        <v>20</v>
      </c>
      <c r="B27" s="113" t="s">
        <v>94</v>
      </c>
      <c r="C27" s="124">
        <v>13440</v>
      </c>
      <c r="D27" s="189">
        <f>(6.29+2.241+0.437+0.015)*1.075*1.2</f>
        <v>11.58807</v>
      </c>
      <c r="E27" s="464">
        <f>155+109</f>
        <v>264</v>
      </c>
      <c r="F27" s="398">
        <v>52.47</v>
      </c>
      <c r="G27" s="560">
        <v>764.5</v>
      </c>
      <c r="H27" s="376">
        <v>56.19</v>
      </c>
      <c r="I27" s="75"/>
      <c r="J27" s="10"/>
      <c r="K27" s="9"/>
      <c r="L27" s="10"/>
      <c r="M27" s="9"/>
      <c r="N27" s="10"/>
    </row>
    <row r="28" spans="1:14" ht="12.75" customHeight="1">
      <c r="A28" s="476"/>
      <c r="B28" s="114" t="s">
        <v>95</v>
      </c>
      <c r="C28" s="69">
        <v>7080</v>
      </c>
      <c r="D28" s="190">
        <f>(4.04+0.747+0.437+0.015)*1.075*1.2</f>
        <v>6.75831</v>
      </c>
      <c r="E28" s="465"/>
      <c r="F28" s="534"/>
      <c r="G28" s="462"/>
      <c r="H28" s="469"/>
      <c r="I28" s="75"/>
      <c r="J28" s="7"/>
      <c r="K28" s="6"/>
      <c r="L28" s="7"/>
      <c r="M28" s="6"/>
      <c r="N28" s="7"/>
    </row>
    <row r="29" spans="1:14" ht="12.75" customHeight="1">
      <c r="A29" s="476"/>
      <c r="B29" s="114" t="s">
        <v>113</v>
      </c>
      <c r="C29" s="69">
        <v>232</v>
      </c>
      <c r="D29" s="190">
        <f>159.562*1.075*1.2</f>
        <v>205.83498</v>
      </c>
      <c r="E29" s="465"/>
      <c r="F29" s="534"/>
      <c r="G29" s="462">
        <v>0</v>
      </c>
      <c r="H29" s="469">
        <v>6.91</v>
      </c>
      <c r="I29" s="75"/>
      <c r="J29" s="7"/>
      <c r="K29" s="6"/>
      <c r="L29" s="7"/>
      <c r="M29" s="6"/>
      <c r="N29" s="7"/>
    </row>
    <row r="30" spans="1:14" ht="12.75" customHeight="1" thickBot="1">
      <c r="A30" s="476"/>
      <c r="B30" s="115" t="s">
        <v>112</v>
      </c>
      <c r="C30" s="123">
        <v>4740</v>
      </c>
      <c r="D30" s="122">
        <f>1.007*1.075*1.2</f>
        <v>1.2990299999999997</v>
      </c>
      <c r="E30" s="465"/>
      <c r="F30" s="534"/>
      <c r="G30" s="462"/>
      <c r="H30" s="469"/>
      <c r="I30" s="75"/>
      <c r="J30" s="7"/>
      <c r="K30" s="6"/>
      <c r="L30" s="7"/>
      <c r="M30" s="6"/>
      <c r="N30" s="7"/>
    </row>
    <row r="31" spans="1:14" ht="12.75" customHeight="1" thickTop="1">
      <c r="A31" s="475" t="s">
        <v>68</v>
      </c>
      <c r="B31" s="113" t="s">
        <v>94</v>
      </c>
      <c r="C31" s="124"/>
      <c r="D31" s="120"/>
      <c r="E31" s="464"/>
      <c r="F31" s="398"/>
      <c r="G31" s="560"/>
      <c r="H31" s="376"/>
      <c r="I31" s="66"/>
      <c r="J31" s="10"/>
      <c r="K31" s="9"/>
      <c r="L31" s="10"/>
      <c r="M31" s="9"/>
      <c r="N31" s="10"/>
    </row>
    <row r="32" spans="1:14" ht="12.75" customHeight="1">
      <c r="A32" s="476"/>
      <c r="B32" s="114" t="s">
        <v>95</v>
      </c>
      <c r="C32" s="69"/>
      <c r="D32" s="121"/>
      <c r="E32" s="465"/>
      <c r="F32" s="534"/>
      <c r="G32" s="462"/>
      <c r="H32" s="469"/>
      <c r="I32" s="75"/>
      <c r="J32" s="7"/>
      <c r="K32" s="6"/>
      <c r="L32" s="7"/>
      <c r="M32" s="6"/>
      <c r="N32" s="7"/>
    </row>
    <row r="33" spans="1:14" ht="12.75" customHeight="1">
      <c r="A33" s="476"/>
      <c r="B33" s="114" t="s">
        <v>113</v>
      </c>
      <c r="C33" s="69"/>
      <c r="D33" s="121"/>
      <c r="E33" s="465"/>
      <c r="F33" s="534"/>
      <c r="G33" s="462"/>
      <c r="H33" s="469"/>
      <c r="I33" s="75"/>
      <c r="J33" s="7"/>
      <c r="K33" s="6"/>
      <c r="L33" s="7"/>
      <c r="M33" s="6"/>
      <c r="N33" s="7"/>
    </row>
    <row r="34" spans="1:14" ht="12.75" customHeight="1" thickBot="1">
      <c r="A34" s="476"/>
      <c r="B34" s="115" t="s">
        <v>112</v>
      </c>
      <c r="C34" s="123"/>
      <c r="D34" s="122"/>
      <c r="E34" s="465"/>
      <c r="F34" s="534"/>
      <c r="G34" s="462"/>
      <c r="H34" s="469"/>
      <c r="I34" s="75"/>
      <c r="J34" s="7"/>
      <c r="K34" s="6"/>
      <c r="L34" s="7"/>
      <c r="M34" s="6"/>
      <c r="N34" s="7"/>
    </row>
    <row r="35" spans="1:14" ht="15" customHeight="1" thickTop="1">
      <c r="A35" s="475" t="s">
        <v>69</v>
      </c>
      <c r="B35" s="113" t="s">
        <v>94</v>
      </c>
      <c r="C35" s="125"/>
      <c r="D35" s="120"/>
      <c r="E35" s="464"/>
      <c r="F35" s="398"/>
      <c r="G35" s="560"/>
      <c r="H35" s="376"/>
      <c r="I35" s="66"/>
      <c r="J35" s="10"/>
      <c r="K35" s="9"/>
      <c r="L35" s="10"/>
      <c r="M35" s="9"/>
      <c r="N35" s="10"/>
    </row>
    <row r="36" spans="1:14" ht="15" customHeight="1">
      <c r="A36" s="476"/>
      <c r="B36" s="114" t="s">
        <v>95</v>
      </c>
      <c r="C36" s="125"/>
      <c r="D36" s="121"/>
      <c r="E36" s="465"/>
      <c r="F36" s="534"/>
      <c r="G36" s="462"/>
      <c r="H36" s="469"/>
      <c r="I36" s="75"/>
      <c r="J36" s="7"/>
      <c r="K36" s="6"/>
      <c r="L36" s="7"/>
      <c r="M36" s="6"/>
      <c r="N36" s="7"/>
    </row>
    <row r="37" spans="1:14" ht="15" customHeight="1">
      <c r="A37" s="476"/>
      <c r="B37" s="114" t="s">
        <v>113</v>
      </c>
      <c r="C37" s="125"/>
      <c r="D37" s="121"/>
      <c r="E37" s="465"/>
      <c r="F37" s="534"/>
      <c r="G37" s="462"/>
      <c r="H37" s="469"/>
      <c r="I37" s="75"/>
      <c r="J37" s="7"/>
      <c r="K37" s="6"/>
      <c r="L37" s="7"/>
      <c r="M37" s="6"/>
      <c r="N37" s="7"/>
    </row>
    <row r="38" spans="1:14" ht="15" customHeight="1" thickBot="1">
      <c r="A38" s="474"/>
      <c r="B38" s="115" t="s">
        <v>112</v>
      </c>
      <c r="C38" s="125"/>
      <c r="D38" s="122"/>
      <c r="E38" s="482"/>
      <c r="F38" s="399"/>
      <c r="G38" s="462"/>
      <c r="H38" s="469"/>
      <c r="I38" s="214"/>
      <c r="J38" s="13"/>
      <c r="K38" s="12"/>
      <c r="L38" s="13"/>
      <c r="M38" s="12"/>
      <c r="N38" s="13"/>
    </row>
    <row r="39" spans="1:14" ht="15" customHeight="1" thickTop="1">
      <c r="A39" s="475" t="s">
        <v>22</v>
      </c>
      <c r="B39" s="113" t="s">
        <v>94</v>
      </c>
      <c r="C39" s="124"/>
      <c r="D39" s="120"/>
      <c r="E39" s="464"/>
      <c r="F39" s="398"/>
      <c r="G39" s="560"/>
      <c r="H39" s="376"/>
      <c r="I39" s="214"/>
      <c r="J39" s="13"/>
      <c r="K39" s="12"/>
      <c r="L39" s="13"/>
      <c r="M39" s="12"/>
      <c r="N39" s="13"/>
    </row>
    <row r="40" spans="1:14" ht="15" customHeight="1">
      <c r="A40" s="476"/>
      <c r="B40" s="114" t="s">
        <v>95</v>
      </c>
      <c r="C40" s="69"/>
      <c r="D40" s="121"/>
      <c r="E40" s="465"/>
      <c r="F40" s="534"/>
      <c r="G40" s="462"/>
      <c r="H40" s="469"/>
      <c r="I40" s="214"/>
      <c r="J40" s="13"/>
      <c r="K40" s="12"/>
      <c r="L40" s="13"/>
      <c r="M40" s="12"/>
      <c r="N40" s="13"/>
    </row>
    <row r="41" spans="1:14" ht="15" customHeight="1">
      <c r="A41" s="476"/>
      <c r="B41" s="114" t="s">
        <v>113</v>
      </c>
      <c r="C41" s="69"/>
      <c r="D41" s="121"/>
      <c r="E41" s="465"/>
      <c r="F41" s="534"/>
      <c r="G41" s="462"/>
      <c r="H41" s="469"/>
      <c r="I41" s="214"/>
      <c r="J41" s="13"/>
      <c r="K41" s="12"/>
      <c r="L41" s="13"/>
      <c r="M41" s="12"/>
      <c r="N41" s="13"/>
    </row>
    <row r="42" spans="1:14" ht="15" customHeight="1" thickBot="1">
      <c r="A42" s="474"/>
      <c r="B42" s="115" t="s">
        <v>112</v>
      </c>
      <c r="C42" s="123"/>
      <c r="D42" s="122"/>
      <c r="E42" s="482"/>
      <c r="F42" s="399"/>
      <c r="G42" s="462"/>
      <c r="H42" s="469"/>
      <c r="I42" s="214"/>
      <c r="J42" s="13"/>
      <c r="K42" s="12"/>
      <c r="L42" s="13"/>
      <c r="M42" s="12"/>
      <c r="N42" s="13"/>
    </row>
    <row r="43" spans="1:14" ht="15" customHeight="1" thickTop="1">
      <c r="A43" s="475" t="s">
        <v>23</v>
      </c>
      <c r="B43" s="113" t="s">
        <v>94</v>
      </c>
      <c r="C43" s="124"/>
      <c r="D43" s="120"/>
      <c r="E43" s="464"/>
      <c r="F43" s="398"/>
      <c r="G43" s="560"/>
      <c r="H43" s="376"/>
      <c r="I43" s="214"/>
      <c r="J43" s="13"/>
      <c r="K43" s="12"/>
      <c r="L43" s="13"/>
      <c r="M43" s="12"/>
      <c r="N43" s="13"/>
    </row>
    <row r="44" spans="1:14" ht="15" customHeight="1">
      <c r="A44" s="476"/>
      <c r="B44" s="114" t="s">
        <v>95</v>
      </c>
      <c r="C44" s="69"/>
      <c r="D44" s="121"/>
      <c r="E44" s="465"/>
      <c r="F44" s="534"/>
      <c r="G44" s="462"/>
      <c r="H44" s="469"/>
      <c r="I44" s="214"/>
      <c r="J44" s="13"/>
      <c r="K44" s="12"/>
      <c r="L44" s="13"/>
      <c r="M44" s="12"/>
      <c r="N44" s="13"/>
    </row>
    <row r="45" spans="1:14" ht="15" customHeight="1">
      <c r="A45" s="476"/>
      <c r="B45" s="114" t="s">
        <v>113</v>
      </c>
      <c r="C45" s="69"/>
      <c r="D45" s="121"/>
      <c r="E45" s="465"/>
      <c r="F45" s="534"/>
      <c r="G45" s="462"/>
      <c r="H45" s="469"/>
      <c r="I45" s="214"/>
      <c r="J45" s="13"/>
      <c r="K45" s="12"/>
      <c r="L45" s="13"/>
      <c r="M45" s="12"/>
      <c r="N45" s="13"/>
    </row>
    <row r="46" spans="1:14" ht="13.5" thickBot="1">
      <c r="A46" s="474"/>
      <c r="B46" s="115" t="s">
        <v>112</v>
      </c>
      <c r="C46" s="123"/>
      <c r="D46" s="122"/>
      <c r="E46" s="482"/>
      <c r="F46" s="399"/>
      <c r="G46" s="462"/>
      <c r="H46" s="469"/>
      <c r="I46" s="96"/>
      <c r="J46" s="5"/>
      <c r="K46" s="4"/>
      <c r="L46" s="5"/>
      <c r="M46" s="4"/>
      <c r="N46" s="5"/>
    </row>
    <row r="47" spans="1:14" ht="15" customHeight="1" thickTop="1">
      <c r="A47" s="563" t="s">
        <v>24</v>
      </c>
      <c r="B47" s="113" t="s">
        <v>94</v>
      </c>
      <c r="C47" s="258"/>
      <c r="D47" s="120"/>
      <c r="E47" s="408"/>
      <c r="F47" s="398"/>
      <c r="G47" s="560"/>
      <c r="H47" s="376"/>
      <c r="I47" s="96"/>
      <c r="J47" s="5"/>
      <c r="K47" s="4"/>
      <c r="L47" s="5"/>
      <c r="M47" s="4"/>
      <c r="N47" s="5"/>
    </row>
    <row r="48" spans="1:14" ht="15" customHeight="1">
      <c r="A48" s="563"/>
      <c r="B48" s="114" t="s">
        <v>95</v>
      </c>
      <c r="C48" s="215"/>
      <c r="D48" s="121"/>
      <c r="E48" s="489"/>
      <c r="F48" s="534"/>
      <c r="G48" s="462"/>
      <c r="H48" s="469"/>
      <c r="I48" s="96"/>
      <c r="J48" s="5"/>
      <c r="K48" s="4"/>
      <c r="L48" s="5"/>
      <c r="M48" s="4"/>
      <c r="N48" s="5"/>
    </row>
    <row r="49" spans="1:14" ht="15" customHeight="1">
      <c r="A49" s="563"/>
      <c r="B49" s="114" t="s">
        <v>113</v>
      </c>
      <c r="C49" s="215"/>
      <c r="D49" s="121"/>
      <c r="E49" s="489"/>
      <c r="F49" s="534"/>
      <c r="G49" s="462"/>
      <c r="H49" s="469"/>
      <c r="I49" s="96"/>
      <c r="J49" s="5"/>
      <c r="K49" s="4"/>
      <c r="L49" s="5"/>
      <c r="M49" s="4"/>
      <c r="N49" s="5"/>
    </row>
    <row r="50" spans="1:14" ht="13.5" thickBot="1">
      <c r="A50" s="407"/>
      <c r="B50" s="115" t="s">
        <v>112</v>
      </c>
      <c r="C50" s="250"/>
      <c r="D50" s="122"/>
      <c r="E50" s="409"/>
      <c r="F50" s="399"/>
      <c r="G50" s="462"/>
      <c r="H50" s="469"/>
      <c r="I50" s="96"/>
      <c r="J50" s="5"/>
      <c r="K50" s="4"/>
      <c r="L50" s="5"/>
      <c r="M50" s="4"/>
      <c r="N50" s="5"/>
    </row>
    <row r="51" spans="1:14" ht="12.75">
      <c r="A51" s="406" t="s">
        <v>25</v>
      </c>
      <c r="B51" s="113" t="s">
        <v>94</v>
      </c>
      <c r="C51" s="248"/>
      <c r="D51" s="120"/>
      <c r="E51" s="408"/>
      <c r="F51" s="398"/>
      <c r="G51" s="562"/>
      <c r="H51" s="555"/>
      <c r="I51" s="96"/>
      <c r="J51" s="5"/>
      <c r="K51" s="4"/>
      <c r="L51" s="5"/>
      <c r="M51" s="4"/>
      <c r="N51" s="5"/>
    </row>
    <row r="52" spans="1:14" ht="15" customHeight="1">
      <c r="A52" s="563"/>
      <c r="B52" s="114" t="s">
        <v>95</v>
      </c>
      <c r="C52" s="249"/>
      <c r="D52" s="121"/>
      <c r="E52" s="489"/>
      <c r="F52" s="534"/>
      <c r="G52" s="533"/>
      <c r="H52" s="556"/>
      <c r="I52" s="96"/>
      <c r="J52" s="5"/>
      <c r="K52" s="4"/>
      <c r="L52" s="5"/>
      <c r="M52" s="4"/>
      <c r="N52" s="5"/>
    </row>
    <row r="53" spans="1:14" ht="15" customHeight="1">
      <c r="A53" s="563"/>
      <c r="B53" s="114" t="s">
        <v>113</v>
      </c>
      <c r="C53" s="215"/>
      <c r="D53" s="121"/>
      <c r="E53" s="489"/>
      <c r="F53" s="534"/>
      <c r="G53" s="533"/>
      <c r="H53" s="556"/>
      <c r="I53" s="96"/>
      <c r="J53" s="5"/>
      <c r="K53" s="4"/>
      <c r="L53" s="5"/>
      <c r="M53" s="4"/>
      <c r="N53" s="5"/>
    </row>
    <row r="54" spans="1:14" ht="13.5" thickBot="1">
      <c r="A54" s="407"/>
      <c r="B54" s="115" t="s">
        <v>112</v>
      </c>
      <c r="C54" s="259"/>
      <c r="D54" s="122"/>
      <c r="E54" s="409"/>
      <c r="F54" s="399"/>
      <c r="G54" s="561"/>
      <c r="H54" s="557"/>
      <c r="I54" s="96"/>
      <c r="J54" s="5"/>
      <c r="K54" s="4"/>
      <c r="L54" s="5"/>
      <c r="M54" s="4"/>
      <c r="N54" s="5"/>
    </row>
    <row r="55" spans="1:14" ht="12.75">
      <c r="A55" s="406" t="s">
        <v>26</v>
      </c>
      <c r="B55" s="113" t="s">
        <v>94</v>
      </c>
      <c r="C55" s="260"/>
      <c r="D55" s="120"/>
      <c r="E55" s="408"/>
      <c r="F55" s="398"/>
      <c r="G55" s="562"/>
      <c r="H55" s="555"/>
      <c r="I55" s="66"/>
      <c r="J55" s="10"/>
      <c r="K55" s="9"/>
      <c r="L55" s="10"/>
      <c r="M55" s="9"/>
      <c r="N55" s="10"/>
    </row>
    <row r="56" spans="1:14" ht="15" customHeight="1">
      <c r="A56" s="563"/>
      <c r="B56" s="114" t="s">
        <v>95</v>
      </c>
      <c r="C56" s="215"/>
      <c r="D56" s="121"/>
      <c r="E56" s="489"/>
      <c r="F56" s="534"/>
      <c r="G56" s="533"/>
      <c r="H56" s="556"/>
      <c r="I56" s="66"/>
      <c r="J56" s="10"/>
      <c r="K56" s="9"/>
      <c r="L56" s="10"/>
      <c r="M56" s="9"/>
      <c r="N56" s="10"/>
    </row>
    <row r="57" spans="1:14" ht="15" customHeight="1">
      <c r="A57" s="563"/>
      <c r="B57" s="114" t="s">
        <v>113</v>
      </c>
      <c r="C57" s="215"/>
      <c r="D57" s="121"/>
      <c r="E57" s="489"/>
      <c r="F57" s="534"/>
      <c r="G57" s="533"/>
      <c r="H57" s="556"/>
      <c r="I57" s="66"/>
      <c r="J57" s="10"/>
      <c r="K57" s="9"/>
      <c r="L57" s="10"/>
      <c r="M57" s="9"/>
      <c r="N57" s="10"/>
    </row>
    <row r="58" spans="1:14" ht="13.5" thickBot="1">
      <c r="A58" s="359"/>
      <c r="B58" s="115" t="s">
        <v>112</v>
      </c>
      <c r="C58" s="250"/>
      <c r="D58" s="122"/>
      <c r="E58" s="375"/>
      <c r="F58" s="360"/>
      <c r="G58" s="561"/>
      <c r="H58" s="557"/>
      <c r="I58" s="65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270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27" customFormat="1" ht="12.75">
      <c r="A60" s="379" t="s">
        <v>32</v>
      </c>
      <c r="B60" s="379"/>
      <c r="C60" s="379"/>
      <c r="D60" s="380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s="27" customFormat="1" ht="12.75">
      <c r="A61" s="23"/>
      <c r="B61" s="22" t="s">
        <v>33</v>
      </c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s="27" customFormat="1" ht="12.75">
      <c r="A62" s="23"/>
      <c r="B62" s="379" t="s">
        <v>35</v>
      </c>
      <c r="C62" s="379"/>
      <c r="D62" s="379"/>
      <c r="E62" s="380"/>
      <c r="F62" s="23"/>
      <c r="G62" s="23"/>
      <c r="H62" s="23"/>
      <c r="I62" s="23"/>
      <c r="J62" s="23"/>
      <c r="K62" s="23"/>
      <c r="L62" s="23"/>
      <c r="M62" s="23"/>
      <c r="N62" s="23"/>
    </row>
    <row r="63" spans="1:14" s="27" customFormat="1" ht="12.75">
      <c r="A63" s="23"/>
      <c r="B63" s="379" t="s">
        <v>34</v>
      </c>
      <c r="C63" s="379"/>
      <c r="D63" s="379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ht="14.25">
      <c r="A64" s="16"/>
      <c r="B64" s="16"/>
      <c r="C64" s="16"/>
      <c r="D64" s="16"/>
      <c r="E64" s="16"/>
      <c r="F64" s="16"/>
      <c r="G64" s="16"/>
      <c r="H64" s="1"/>
      <c r="I64" s="1"/>
      <c r="J64" s="1"/>
      <c r="K64" s="1"/>
      <c r="L64" s="1"/>
      <c r="M64" s="1"/>
      <c r="N64" s="1"/>
    </row>
    <row r="65" spans="1:7" ht="14.25">
      <c r="A65" s="20"/>
      <c r="B65" s="20"/>
      <c r="C65" s="20"/>
      <c r="D65" s="20"/>
      <c r="E65" s="20"/>
      <c r="F65" s="20"/>
      <c r="G65" s="20"/>
    </row>
    <row r="66" spans="1:7" ht="14.25">
      <c r="A66" s="20"/>
      <c r="B66" s="20"/>
      <c r="C66" s="20"/>
      <c r="D66" s="20"/>
      <c r="E66" s="20"/>
      <c r="F66" s="20"/>
      <c r="G66" s="20"/>
    </row>
    <row r="67" spans="1:7" ht="14.25">
      <c r="A67" s="20"/>
      <c r="B67" s="20"/>
      <c r="C67" s="20"/>
      <c r="D67" s="20"/>
      <c r="E67" s="20"/>
      <c r="F67" s="20"/>
      <c r="G67" s="20"/>
    </row>
    <row r="68" spans="1:7" ht="14.25">
      <c r="A68" s="20"/>
      <c r="B68" s="20"/>
      <c r="C68" s="20"/>
      <c r="D68" s="20"/>
      <c r="E68" s="20"/>
      <c r="F68" s="20"/>
      <c r="G68" s="20"/>
    </row>
  </sheetData>
  <sheetProtection/>
  <mergeCells count="103">
    <mergeCell ref="H11:H12"/>
    <mergeCell ref="G13:G14"/>
    <mergeCell ref="H13:H14"/>
    <mergeCell ref="G17:G18"/>
    <mergeCell ref="H17:H18"/>
    <mergeCell ref="G15:G16"/>
    <mergeCell ref="H15:H16"/>
    <mergeCell ref="H33:H34"/>
    <mergeCell ref="H21:H22"/>
    <mergeCell ref="H23:H24"/>
    <mergeCell ref="H25:H26"/>
    <mergeCell ref="H27:H28"/>
    <mergeCell ref="H31:H32"/>
    <mergeCell ref="H29:H30"/>
    <mergeCell ref="F35:F38"/>
    <mergeCell ref="G31:G32"/>
    <mergeCell ref="G33:G34"/>
    <mergeCell ref="G35:G36"/>
    <mergeCell ref="G29:G30"/>
    <mergeCell ref="G25:G26"/>
    <mergeCell ref="G27:G28"/>
    <mergeCell ref="F31:F34"/>
    <mergeCell ref="E39:E42"/>
    <mergeCell ref="F39:F42"/>
    <mergeCell ref="G41:G42"/>
    <mergeCell ref="G39:G40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B9:C10"/>
    <mergeCell ref="A27:A30"/>
    <mergeCell ref="F23:F26"/>
    <mergeCell ref="G19:G20"/>
    <mergeCell ref="G11:G12"/>
    <mergeCell ref="G21:G22"/>
    <mergeCell ref="G23:G24"/>
    <mergeCell ref="F11:F14"/>
    <mergeCell ref="E19:E22"/>
    <mergeCell ref="E23:E26"/>
    <mergeCell ref="E27:E30"/>
    <mergeCell ref="F27:F30"/>
    <mergeCell ref="E15:E18"/>
    <mergeCell ref="F15:F18"/>
    <mergeCell ref="F19:F22"/>
    <mergeCell ref="I9:J9"/>
    <mergeCell ref="E9:E10"/>
    <mergeCell ref="F9:F10"/>
    <mergeCell ref="G9:H9"/>
    <mergeCell ref="H19:H20"/>
    <mergeCell ref="A39:A42"/>
    <mergeCell ref="A35:A38"/>
    <mergeCell ref="A47:A50"/>
    <mergeCell ref="E47:E50"/>
    <mergeCell ref="E35:E38"/>
    <mergeCell ref="E31:E34"/>
    <mergeCell ref="F47:F50"/>
    <mergeCell ref="H35:H36"/>
    <mergeCell ref="G37:G38"/>
    <mergeCell ref="A11:A14"/>
    <mergeCell ref="A15:A18"/>
    <mergeCell ref="A23:A26"/>
    <mergeCell ref="A31:A34"/>
    <mergeCell ref="B63:D63"/>
    <mergeCell ref="B62:E62"/>
    <mergeCell ref="A55:A58"/>
    <mergeCell ref="E55:E58"/>
    <mergeCell ref="F55:F58"/>
    <mergeCell ref="F51:F54"/>
    <mergeCell ref="H55:H56"/>
    <mergeCell ref="G57:G58"/>
    <mergeCell ref="H57:H58"/>
    <mergeCell ref="H51:H52"/>
    <mergeCell ref="G53:G54"/>
    <mergeCell ref="H53:H54"/>
    <mergeCell ref="G51:G52"/>
    <mergeCell ref="G55:G56"/>
    <mergeCell ref="H37:H38"/>
    <mergeCell ref="H49:H50"/>
    <mergeCell ref="G49:G50"/>
    <mergeCell ref="H43:H44"/>
    <mergeCell ref="G45:G46"/>
    <mergeCell ref="H45:H46"/>
    <mergeCell ref="G47:G48"/>
    <mergeCell ref="H47:H48"/>
    <mergeCell ref="H41:H42"/>
    <mergeCell ref="H39:H40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4">
      <selection activeCell="F21" sqref="F21:F22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24" customFormat="1" ht="15">
      <c r="A1" s="19" t="s">
        <v>41</v>
      </c>
      <c r="B1" s="17" t="s">
        <v>52</v>
      </c>
      <c r="C1" s="17"/>
      <c r="D1" s="18"/>
      <c r="E1" s="18"/>
      <c r="F1" s="18">
        <v>51258</v>
      </c>
      <c r="G1" s="18"/>
      <c r="H1" s="18"/>
      <c r="I1" s="507" t="s">
        <v>29</v>
      </c>
      <c r="J1" s="507"/>
      <c r="K1" s="507"/>
      <c r="L1" s="18">
        <v>150</v>
      </c>
      <c r="M1" s="18"/>
      <c r="N1" s="18"/>
    </row>
    <row r="2" spans="1:14" s="24" customFormat="1" ht="15">
      <c r="A2" s="17" t="s">
        <v>1</v>
      </c>
      <c r="B2" s="17" t="s">
        <v>59</v>
      </c>
      <c r="C2" s="17"/>
      <c r="D2" s="18"/>
      <c r="E2" s="18"/>
      <c r="F2" s="18"/>
      <c r="G2" s="18"/>
      <c r="H2" s="18"/>
      <c r="I2" s="507" t="s">
        <v>2</v>
      </c>
      <c r="J2" s="507"/>
      <c r="K2" s="507"/>
      <c r="L2" s="18">
        <v>2</v>
      </c>
      <c r="M2" s="18"/>
      <c r="N2" s="18"/>
    </row>
    <row r="3" spans="1:14" s="24" customFormat="1" ht="15">
      <c r="A3" s="17" t="s">
        <v>0</v>
      </c>
      <c r="B3" s="17" t="s">
        <v>38</v>
      </c>
      <c r="C3" s="17"/>
      <c r="D3" s="18"/>
      <c r="E3" s="18"/>
      <c r="F3" s="18"/>
      <c r="G3" s="18"/>
      <c r="H3" s="18"/>
      <c r="I3" s="507" t="s">
        <v>3</v>
      </c>
      <c r="J3" s="507"/>
      <c r="K3" s="507"/>
      <c r="L3" s="18" t="s">
        <v>49</v>
      </c>
      <c r="M3" s="18"/>
      <c r="N3" s="18"/>
    </row>
    <row r="4" spans="1:14" s="24" customFormat="1" ht="15">
      <c r="A4" s="17" t="s">
        <v>4</v>
      </c>
      <c r="B4" s="17">
        <v>60</v>
      </c>
      <c r="C4" s="17"/>
      <c r="D4" s="18"/>
      <c r="E4" s="18"/>
      <c r="F4" s="18"/>
      <c r="G4" s="18"/>
      <c r="H4" s="18"/>
      <c r="I4" s="17" t="s">
        <v>31</v>
      </c>
      <c r="J4" s="17"/>
      <c r="K4" s="17"/>
      <c r="L4" s="18" t="s">
        <v>61</v>
      </c>
      <c r="M4" s="18"/>
      <c r="N4" s="1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5"/>
      <c r="L5" s="35" t="s">
        <v>65</v>
      </c>
      <c r="M5" s="35"/>
      <c r="N5" s="1"/>
    </row>
    <row r="6" spans="1:14" ht="13.5" thickTop="1">
      <c r="A6" s="413" t="s">
        <v>5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</row>
    <row r="7" spans="1:14" ht="13.5" thickBot="1">
      <c r="A7" s="386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</row>
    <row r="8" spans="1:14" ht="16.5" thickBot="1" thickTop="1">
      <c r="A8" s="372" t="s">
        <v>6</v>
      </c>
      <c r="B8" s="395" t="s">
        <v>7</v>
      </c>
      <c r="C8" s="396"/>
      <c r="D8" s="378"/>
      <c r="E8" s="395" t="s">
        <v>11</v>
      </c>
      <c r="F8" s="378"/>
      <c r="G8" s="389" t="s">
        <v>15</v>
      </c>
      <c r="H8" s="390"/>
      <c r="I8" s="390"/>
      <c r="J8" s="390"/>
      <c r="K8" s="390"/>
      <c r="L8" s="390"/>
      <c r="M8" s="390"/>
      <c r="N8" s="391"/>
    </row>
    <row r="9" spans="1:14" ht="13.5" thickTop="1">
      <c r="A9" s="373"/>
      <c r="B9" s="382" t="s">
        <v>8</v>
      </c>
      <c r="C9" s="410"/>
      <c r="D9" s="376" t="s">
        <v>9</v>
      </c>
      <c r="E9" s="480" t="s">
        <v>10</v>
      </c>
      <c r="F9" s="376" t="s">
        <v>9</v>
      </c>
      <c r="G9" s="509" t="s">
        <v>27</v>
      </c>
      <c r="H9" s="510"/>
      <c r="I9" s="402" t="s">
        <v>28</v>
      </c>
      <c r="J9" s="403"/>
      <c r="K9" s="402" t="s">
        <v>13</v>
      </c>
      <c r="L9" s="403"/>
      <c r="M9" s="402" t="s">
        <v>14</v>
      </c>
      <c r="N9" s="403"/>
    </row>
    <row r="10" spans="1:14" ht="15" thickBot="1">
      <c r="A10" s="374"/>
      <c r="B10" s="357"/>
      <c r="C10" s="489"/>
      <c r="D10" s="469"/>
      <c r="E10" s="481"/>
      <c r="F10" s="377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76" t="s">
        <v>16</v>
      </c>
      <c r="B11" s="97" t="s">
        <v>102</v>
      </c>
      <c r="C11" s="202">
        <v>0</v>
      </c>
      <c r="D11" s="203">
        <f>(5.66+2.789+0.437+0.015)*1.075*1.2</f>
        <v>11.482289999999999</v>
      </c>
      <c r="E11" s="567">
        <v>2</v>
      </c>
      <c r="F11" s="376">
        <v>52.47</v>
      </c>
      <c r="G11" s="298"/>
      <c r="H11" s="299"/>
      <c r="I11" s="6"/>
      <c r="J11" s="7"/>
      <c r="K11" s="6"/>
      <c r="L11" s="7"/>
      <c r="M11" s="6"/>
      <c r="N11" s="7"/>
    </row>
    <row r="12" spans="1:14" ht="15.75" thickBot="1">
      <c r="A12" s="111"/>
      <c r="B12" s="74" t="s">
        <v>113</v>
      </c>
      <c r="C12" s="205">
        <v>17.25</v>
      </c>
      <c r="D12" s="206">
        <f>49.291*1.075*1.2</f>
        <v>63.58538999999999</v>
      </c>
      <c r="E12" s="554"/>
      <c r="F12" s="401"/>
      <c r="G12" s="225"/>
      <c r="H12" s="226"/>
      <c r="I12" s="6"/>
      <c r="J12" s="7"/>
      <c r="K12" s="6"/>
      <c r="L12" s="7"/>
      <c r="M12" s="6"/>
      <c r="N12" s="7"/>
    </row>
    <row r="13" spans="1:14" ht="15">
      <c r="A13" s="72" t="s">
        <v>17</v>
      </c>
      <c r="B13" s="97" t="s">
        <v>102</v>
      </c>
      <c r="C13" s="91">
        <v>0</v>
      </c>
      <c r="D13" s="203">
        <f>(5.66+3.049+0.437+0.015)*1.075*1.2</f>
        <v>11.817689999999999</v>
      </c>
      <c r="E13" s="528">
        <v>5</v>
      </c>
      <c r="F13" s="500">
        <v>52.47</v>
      </c>
      <c r="G13" s="300"/>
      <c r="H13" s="301"/>
      <c r="I13" s="4"/>
      <c r="J13" s="5"/>
      <c r="K13" s="4"/>
      <c r="L13" s="5"/>
      <c r="M13" s="4"/>
      <c r="N13" s="5"/>
    </row>
    <row r="14" spans="1:14" ht="15.75" thickBot="1">
      <c r="A14" s="72"/>
      <c r="B14" s="74" t="s">
        <v>113</v>
      </c>
      <c r="C14" s="91">
        <v>17.25</v>
      </c>
      <c r="D14" s="206">
        <f>49.863*1.075*1.2</f>
        <v>64.32327</v>
      </c>
      <c r="E14" s="554"/>
      <c r="F14" s="511"/>
      <c r="G14" s="300"/>
      <c r="H14" s="301"/>
      <c r="I14" s="4"/>
      <c r="J14" s="5"/>
      <c r="K14" s="4"/>
      <c r="L14" s="5"/>
      <c r="M14" s="4"/>
      <c r="N14" s="5"/>
    </row>
    <row r="15" spans="1:14" ht="15">
      <c r="A15" s="95" t="s">
        <v>18</v>
      </c>
      <c r="B15" s="97" t="s">
        <v>102</v>
      </c>
      <c r="C15" s="94">
        <v>1048</v>
      </c>
      <c r="D15" s="203">
        <f>(5.66+3.049+0.437+0.015)*1.075*1.2</f>
        <v>11.817689999999999</v>
      </c>
      <c r="E15" s="528">
        <v>51</v>
      </c>
      <c r="F15" s="400">
        <v>52.47</v>
      </c>
      <c r="G15" s="233"/>
      <c r="H15" s="234"/>
      <c r="I15" s="4"/>
      <c r="J15" s="5"/>
      <c r="K15" s="4"/>
      <c r="L15" s="5"/>
      <c r="M15" s="4"/>
      <c r="N15" s="5"/>
    </row>
    <row r="16" spans="1:14" ht="15.75" thickBot="1">
      <c r="A16" s="95"/>
      <c r="B16" s="74" t="s">
        <v>113</v>
      </c>
      <c r="C16" s="94">
        <v>17.25</v>
      </c>
      <c r="D16" s="206">
        <f>49.863*1.075*1.2</f>
        <v>64.32327</v>
      </c>
      <c r="E16" s="554"/>
      <c r="F16" s="401"/>
      <c r="G16" s="233"/>
      <c r="H16" s="234"/>
      <c r="I16" s="4"/>
      <c r="J16" s="5"/>
      <c r="K16" s="4"/>
      <c r="L16" s="5"/>
      <c r="M16" s="4"/>
      <c r="N16" s="5"/>
    </row>
    <row r="17" spans="1:14" ht="15">
      <c r="A17" s="95" t="s">
        <v>19</v>
      </c>
      <c r="B17" s="97" t="s">
        <v>102</v>
      </c>
      <c r="C17" s="94">
        <v>0</v>
      </c>
      <c r="D17" s="203">
        <f>(5.66+3.049+0.437+0.015)*1.075*1.2</f>
        <v>11.817689999999999</v>
      </c>
      <c r="E17" s="528">
        <v>78</v>
      </c>
      <c r="F17" s="400">
        <v>52.47</v>
      </c>
      <c r="G17" s="233"/>
      <c r="H17" s="234"/>
      <c r="I17" s="4"/>
      <c r="J17" s="5"/>
      <c r="K17" s="4"/>
      <c r="L17" s="5"/>
      <c r="M17" s="4"/>
      <c r="N17" s="5"/>
    </row>
    <row r="18" spans="1:14" ht="15.75" thickBot="1">
      <c r="A18" s="95"/>
      <c r="B18" s="74" t="s">
        <v>113</v>
      </c>
      <c r="C18" s="94">
        <v>17.25</v>
      </c>
      <c r="D18" s="206">
        <f>49.863*1.075*1.2</f>
        <v>64.32327</v>
      </c>
      <c r="E18" s="554"/>
      <c r="F18" s="401"/>
      <c r="G18" s="233"/>
      <c r="H18" s="234"/>
      <c r="I18" s="4"/>
      <c r="J18" s="5"/>
      <c r="K18" s="4"/>
      <c r="L18" s="5"/>
      <c r="M18" s="4"/>
      <c r="N18" s="5"/>
    </row>
    <row r="19" spans="1:14" ht="15">
      <c r="A19" s="95" t="s">
        <v>20</v>
      </c>
      <c r="B19" s="97" t="s">
        <v>102</v>
      </c>
      <c r="C19" s="94">
        <v>0</v>
      </c>
      <c r="D19" s="203">
        <f>(5.66+3.049+0.437+0.015)*1.075*1.2</f>
        <v>11.817689999999999</v>
      </c>
      <c r="E19" s="528">
        <v>63</v>
      </c>
      <c r="F19" s="400">
        <v>52.47</v>
      </c>
      <c r="G19" s="233"/>
      <c r="H19" s="234"/>
      <c r="I19" s="4"/>
      <c r="J19" s="5"/>
      <c r="K19" s="4"/>
      <c r="L19" s="5"/>
      <c r="M19" s="4"/>
      <c r="N19" s="5"/>
    </row>
    <row r="20" spans="1:14" ht="15.75" thickBot="1">
      <c r="A20" s="95"/>
      <c r="B20" s="74" t="s">
        <v>113</v>
      </c>
      <c r="C20" s="94">
        <v>34.5</v>
      </c>
      <c r="D20" s="206">
        <f>49.863*1.075*1.2</f>
        <v>64.32327</v>
      </c>
      <c r="E20" s="554"/>
      <c r="F20" s="401"/>
      <c r="G20" s="233"/>
      <c r="H20" s="234"/>
      <c r="I20" s="4"/>
      <c r="J20" s="5"/>
      <c r="K20" s="4"/>
      <c r="L20" s="5"/>
      <c r="M20" s="4"/>
      <c r="N20" s="5"/>
    </row>
    <row r="21" spans="1:14" ht="15">
      <c r="A21" s="95" t="s">
        <v>21</v>
      </c>
      <c r="B21" s="97" t="s">
        <v>102</v>
      </c>
      <c r="C21" s="94"/>
      <c r="D21" s="101"/>
      <c r="E21" s="528"/>
      <c r="F21" s="400"/>
      <c r="G21" s="233"/>
      <c r="H21" s="234"/>
      <c r="I21" s="4"/>
      <c r="J21" s="5"/>
      <c r="K21" s="4"/>
      <c r="L21" s="5"/>
      <c r="M21" s="4"/>
      <c r="N21" s="5"/>
    </row>
    <row r="22" spans="1:14" ht="15.75" thickBot="1">
      <c r="A22" s="95"/>
      <c r="B22" s="74" t="s">
        <v>113</v>
      </c>
      <c r="C22" s="94"/>
      <c r="D22" s="101"/>
      <c r="E22" s="554"/>
      <c r="F22" s="401"/>
      <c r="G22" s="233"/>
      <c r="H22" s="234"/>
      <c r="I22" s="4"/>
      <c r="J22" s="5"/>
      <c r="K22" s="4"/>
      <c r="L22" s="5"/>
      <c r="M22" s="4"/>
      <c r="N22" s="5"/>
    </row>
    <row r="23" spans="1:14" ht="15">
      <c r="A23" s="95" t="s">
        <v>69</v>
      </c>
      <c r="B23" s="97" t="s">
        <v>102</v>
      </c>
      <c r="C23" s="94"/>
      <c r="D23" s="101"/>
      <c r="E23" s="528"/>
      <c r="F23" s="400"/>
      <c r="G23" s="233"/>
      <c r="H23" s="234"/>
      <c r="I23" s="4"/>
      <c r="J23" s="5"/>
      <c r="K23" s="4"/>
      <c r="L23" s="5"/>
      <c r="M23" s="4"/>
      <c r="N23" s="5"/>
    </row>
    <row r="24" spans="1:14" ht="15.75" thickBot="1">
      <c r="A24" s="95"/>
      <c r="B24" s="74" t="s">
        <v>113</v>
      </c>
      <c r="C24" s="94"/>
      <c r="D24" s="101"/>
      <c r="E24" s="554"/>
      <c r="F24" s="401"/>
      <c r="G24" s="233"/>
      <c r="H24" s="234"/>
      <c r="I24" s="4"/>
      <c r="J24" s="5"/>
      <c r="K24" s="4"/>
      <c r="L24" s="5"/>
      <c r="M24" s="4"/>
      <c r="N24" s="5"/>
    </row>
    <row r="25" spans="1:14" ht="15">
      <c r="A25" s="95" t="s">
        <v>22</v>
      </c>
      <c r="B25" s="97" t="s">
        <v>102</v>
      </c>
      <c r="C25" s="94"/>
      <c r="D25" s="185"/>
      <c r="E25" s="528"/>
      <c r="F25" s="400"/>
      <c r="G25" s="233"/>
      <c r="H25" s="234"/>
      <c r="I25" s="4"/>
      <c r="J25" s="5"/>
      <c r="K25" s="4"/>
      <c r="L25" s="5"/>
      <c r="M25" s="4"/>
      <c r="N25" s="5"/>
    </row>
    <row r="26" spans="1:14" ht="15.75" thickBot="1">
      <c r="A26" s="95"/>
      <c r="B26" s="74" t="s">
        <v>113</v>
      </c>
      <c r="C26" s="94"/>
      <c r="D26" s="186"/>
      <c r="E26" s="554"/>
      <c r="F26" s="401"/>
      <c r="G26" s="233"/>
      <c r="H26" s="234"/>
      <c r="I26" s="4"/>
      <c r="J26" s="5"/>
      <c r="K26" s="4"/>
      <c r="L26" s="5"/>
      <c r="M26" s="4"/>
      <c r="N26" s="5"/>
    </row>
    <row r="27" spans="1:14" ht="15">
      <c r="A27" s="95" t="s">
        <v>23</v>
      </c>
      <c r="B27" s="97" t="s">
        <v>102</v>
      </c>
      <c r="C27" s="94"/>
      <c r="D27" s="185"/>
      <c r="E27" s="528"/>
      <c r="F27" s="400"/>
      <c r="G27" s="233"/>
      <c r="H27" s="234"/>
      <c r="I27" s="4"/>
      <c r="J27" s="5"/>
      <c r="K27" s="4"/>
      <c r="L27" s="5"/>
      <c r="M27" s="4"/>
      <c r="N27" s="5"/>
    </row>
    <row r="28" spans="1:14" ht="15.75" thickBot="1">
      <c r="A28" s="95"/>
      <c r="B28" s="74" t="s">
        <v>113</v>
      </c>
      <c r="C28" s="94"/>
      <c r="D28" s="186"/>
      <c r="E28" s="554"/>
      <c r="F28" s="401"/>
      <c r="G28" s="233"/>
      <c r="H28" s="234"/>
      <c r="I28" s="4"/>
      <c r="J28" s="5"/>
      <c r="K28" s="4"/>
      <c r="L28" s="5"/>
      <c r="M28" s="4"/>
      <c r="N28" s="5"/>
    </row>
    <row r="29" spans="1:14" ht="15">
      <c r="A29" s="95" t="s">
        <v>24</v>
      </c>
      <c r="B29" s="97" t="s">
        <v>102</v>
      </c>
      <c r="C29" s="94"/>
      <c r="D29" s="185"/>
      <c r="E29" s="528"/>
      <c r="F29" s="400"/>
      <c r="G29" s="233"/>
      <c r="H29" s="234"/>
      <c r="I29" s="4"/>
      <c r="J29" s="5"/>
      <c r="K29" s="4"/>
      <c r="L29" s="5"/>
      <c r="M29" s="4"/>
      <c r="N29" s="5"/>
    </row>
    <row r="30" spans="1:14" ht="15.75" thickBot="1">
      <c r="A30" s="95"/>
      <c r="B30" s="74" t="s">
        <v>113</v>
      </c>
      <c r="C30" s="94"/>
      <c r="D30" s="186"/>
      <c r="E30" s="554"/>
      <c r="F30" s="401"/>
      <c r="G30" s="233"/>
      <c r="H30" s="234"/>
      <c r="I30" s="4"/>
      <c r="J30" s="5"/>
      <c r="K30" s="4"/>
      <c r="L30" s="5"/>
      <c r="M30" s="4"/>
      <c r="N30" s="5"/>
    </row>
    <row r="31" spans="1:14" ht="15">
      <c r="A31" s="95" t="s">
        <v>25</v>
      </c>
      <c r="B31" s="97" t="s">
        <v>102</v>
      </c>
      <c r="C31" s="94"/>
      <c r="D31" s="185"/>
      <c r="E31" s="528"/>
      <c r="F31" s="400"/>
      <c r="G31" s="233"/>
      <c r="H31" s="234"/>
      <c r="I31" s="4"/>
      <c r="J31" s="5"/>
      <c r="K31" s="4"/>
      <c r="L31" s="5"/>
      <c r="M31" s="4"/>
      <c r="N31" s="5"/>
    </row>
    <row r="32" spans="1:14" ht="15.75" thickBot="1">
      <c r="A32" s="72"/>
      <c r="B32" s="74" t="s">
        <v>113</v>
      </c>
      <c r="C32" s="94"/>
      <c r="D32" s="186"/>
      <c r="E32" s="554"/>
      <c r="F32" s="401"/>
      <c r="G32" s="231"/>
      <c r="H32" s="232"/>
      <c r="I32" s="9"/>
      <c r="J32" s="10"/>
      <c r="K32" s="9"/>
      <c r="L32" s="10"/>
      <c r="M32" s="9"/>
      <c r="N32" s="10"/>
    </row>
    <row r="33" spans="1:14" ht="15.75" thickBot="1">
      <c r="A33" s="72" t="s">
        <v>26</v>
      </c>
      <c r="B33" s="97" t="s">
        <v>102</v>
      </c>
      <c r="C33" s="91"/>
      <c r="D33" s="185"/>
      <c r="E33" s="568"/>
      <c r="F33" s="570"/>
      <c r="G33" s="231"/>
      <c r="H33" s="232"/>
      <c r="I33" s="9"/>
      <c r="J33" s="10"/>
      <c r="K33" s="9"/>
      <c r="L33" s="10"/>
      <c r="M33" s="9"/>
      <c r="N33" s="10"/>
    </row>
    <row r="34" spans="1:14" ht="13.5" thickBot="1">
      <c r="A34" s="153"/>
      <c r="B34" s="154" t="s">
        <v>113</v>
      </c>
      <c r="C34" s="155"/>
      <c r="D34" s="186"/>
      <c r="E34" s="569"/>
      <c r="F34" s="571"/>
      <c r="G34" s="284"/>
      <c r="H34" s="285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27" customFormat="1" ht="12.75">
      <c r="A36" s="379"/>
      <c r="B36" s="379"/>
      <c r="C36" s="379"/>
      <c r="D36" s="380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s="27" customFormat="1" ht="12.75">
      <c r="A37" s="23"/>
      <c r="B37" s="22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s="27" customFormat="1" ht="12.75">
      <c r="A38" s="23"/>
      <c r="B38" s="379"/>
      <c r="C38" s="379"/>
      <c r="D38" s="379"/>
      <c r="E38" s="380"/>
      <c r="F38" s="23"/>
      <c r="G38" s="23"/>
      <c r="H38" s="23"/>
      <c r="I38" s="23"/>
      <c r="J38" s="23"/>
      <c r="K38" s="23"/>
      <c r="L38" s="23"/>
      <c r="M38" s="23"/>
      <c r="N38" s="23"/>
    </row>
    <row r="39" spans="1:14" s="27" customFormat="1" ht="12.75">
      <c r="A39" s="23"/>
      <c r="B39" s="379"/>
      <c r="C39" s="379"/>
      <c r="D39" s="379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0" customFormat="1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="20" customFormat="1" ht="14.25"/>
  </sheetData>
  <sheetProtection/>
  <mergeCells count="43">
    <mergeCell ref="F31:F32"/>
    <mergeCell ref="F23:F24"/>
    <mergeCell ref="B38:E38"/>
    <mergeCell ref="F25:F26"/>
    <mergeCell ref="F27:F28"/>
    <mergeCell ref="F29:F30"/>
    <mergeCell ref="E33:E34"/>
    <mergeCell ref="F33:F34"/>
    <mergeCell ref="E11:E12"/>
    <mergeCell ref="E13:E14"/>
    <mergeCell ref="B39:D39"/>
    <mergeCell ref="A36:D36"/>
    <mergeCell ref="E23:E24"/>
    <mergeCell ref="E25:E26"/>
    <mergeCell ref="E27:E28"/>
    <mergeCell ref="E29:E30"/>
    <mergeCell ref="E31:E32"/>
    <mergeCell ref="E15:E16"/>
    <mergeCell ref="E21:E22"/>
    <mergeCell ref="E19:E20"/>
    <mergeCell ref="E17:E18"/>
    <mergeCell ref="F17:F18"/>
    <mergeCell ref="F19:F20"/>
    <mergeCell ref="F13:F14"/>
    <mergeCell ref="F15:F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F21:F22"/>
    <mergeCell ref="I1:K1"/>
    <mergeCell ref="I2:K2"/>
    <mergeCell ref="I3:K3"/>
    <mergeCell ref="F11:F12"/>
    <mergeCell ref="F9:F10"/>
    <mergeCell ref="G9:H9"/>
    <mergeCell ref="I9:J9"/>
    <mergeCell ref="K9:L9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0">
      <selection activeCell="E26" sqref="E26:E28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24" customFormat="1" ht="15">
      <c r="A1" s="19" t="s">
        <v>41</v>
      </c>
      <c r="B1" s="17" t="s">
        <v>51</v>
      </c>
      <c r="C1" s="17"/>
      <c r="D1" s="18"/>
      <c r="E1" s="18">
        <v>50061</v>
      </c>
      <c r="F1" s="18"/>
      <c r="G1" s="18"/>
      <c r="H1" s="18"/>
      <c r="I1" s="507" t="s">
        <v>29</v>
      </c>
      <c r="J1" s="507"/>
      <c r="K1" s="507"/>
      <c r="L1" s="18">
        <v>150</v>
      </c>
      <c r="M1" s="18"/>
      <c r="N1" s="18"/>
    </row>
    <row r="2" spans="1:14" s="24" customFormat="1" ht="15">
      <c r="A2" s="17" t="s">
        <v>1</v>
      </c>
      <c r="B2" s="17" t="s">
        <v>60</v>
      </c>
      <c r="C2" s="17"/>
      <c r="D2" s="18"/>
      <c r="E2" s="18"/>
      <c r="F2" s="18"/>
      <c r="G2" s="18"/>
      <c r="H2" s="18"/>
      <c r="I2" s="507" t="s">
        <v>2</v>
      </c>
      <c r="J2" s="507"/>
      <c r="K2" s="507"/>
      <c r="L2" s="18">
        <v>2</v>
      </c>
      <c r="M2" s="18"/>
      <c r="N2" s="18"/>
    </row>
    <row r="3" spans="1:14" s="24" customFormat="1" ht="15">
      <c r="A3" s="17" t="s">
        <v>0</v>
      </c>
      <c r="B3" s="17" t="s">
        <v>38</v>
      </c>
      <c r="C3" s="17"/>
      <c r="D3" s="18"/>
      <c r="E3" s="18"/>
      <c r="F3" s="18"/>
      <c r="G3" s="18"/>
      <c r="H3" s="18"/>
      <c r="I3" s="507" t="s">
        <v>3</v>
      </c>
      <c r="J3" s="507"/>
      <c r="K3" s="507"/>
      <c r="L3" s="18" t="s">
        <v>49</v>
      </c>
      <c r="M3" s="18"/>
      <c r="N3" s="18"/>
    </row>
    <row r="4" spans="1:14" s="24" customFormat="1" ht="15">
      <c r="A4" s="17" t="s">
        <v>4</v>
      </c>
      <c r="B4" s="17">
        <v>57</v>
      </c>
      <c r="C4" s="17"/>
      <c r="D4" s="18"/>
      <c r="E4" s="18"/>
      <c r="F4" s="18"/>
      <c r="G4" s="18"/>
      <c r="H4" s="18"/>
      <c r="I4" s="17" t="s">
        <v>31</v>
      </c>
      <c r="J4" s="17"/>
      <c r="K4" s="17"/>
      <c r="L4" s="18" t="s">
        <v>61</v>
      </c>
      <c r="M4" s="18"/>
      <c r="N4" s="1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5"/>
      <c r="L5" s="35" t="s">
        <v>65</v>
      </c>
      <c r="M5" s="35"/>
      <c r="N5" s="1"/>
    </row>
    <row r="6" spans="1:14" ht="13.5" thickTop="1">
      <c r="A6" s="413" t="s">
        <v>5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</row>
    <row r="7" spans="1:14" ht="13.5" thickBot="1">
      <c r="A7" s="386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</row>
    <row r="8" spans="1:14" ht="16.5" thickBot="1" thickTop="1">
      <c r="A8" s="372" t="s">
        <v>6</v>
      </c>
      <c r="B8" s="395" t="s">
        <v>7</v>
      </c>
      <c r="C8" s="396"/>
      <c r="D8" s="378"/>
      <c r="E8" s="395" t="s">
        <v>11</v>
      </c>
      <c r="F8" s="378"/>
      <c r="G8" s="389" t="s">
        <v>15</v>
      </c>
      <c r="H8" s="390"/>
      <c r="I8" s="390"/>
      <c r="J8" s="390"/>
      <c r="K8" s="390"/>
      <c r="L8" s="390"/>
      <c r="M8" s="390"/>
      <c r="N8" s="391"/>
    </row>
    <row r="9" spans="1:14" ht="13.5" thickTop="1">
      <c r="A9" s="373"/>
      <c r="B9" s="382" t="s">
        <v>8</v>
      </c>
      <c r="C9" s="410"/>
      <c r="D9" s="376" t="s">
        <v>9</v>
      </c>
      <c r="E9" s="480" t="s">
        <v>10</v>
      </c>
      <c r="F9" s="376" t="s">
        <v>9</v>
      </c>
      <c r="G9" s="509" t="s">
        <v>27</v>
      </c>
      <c r="H9" s="510"/>
      <c r="I9" s="402" t="s">
        <v>28</v>
      </c>
      <c r="J9" s="403"/>
      <c r="K9" s="402" t="s">
        <v>13</v>
      </c>
      <c r="L9" s="403"/>
      <c r="M9" s="402" t="s">
        <v>14</v>
      </c>
      <c r="N9" s="403"/>
    </row>
    <row r="10" spans="1:14" ht="15" thickBot="1">
      <c r="A10" s="374"/>
      <c r="B10" s="478"/>
      <c r="C10" s="375"/>
      <c r="D10" s="377"/>
      <c r="E10" s="481"/>
      <c r="F10" s="377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6" t="s">
        <v>16</v>
      </c>
      <c r="B11" s="51" t="s">
        <v>94</v>
      </c>
      <c r="C11" s="188">
        <v>847</v>
      </c>
      <c r="D11" s="189">
        <f>(6.29+3.187+0.437+0.015)*1.075*1.2</f>
        <v>12.808409999999999</v>
      </c>
      <c r="E11" s="480">
        <v>3</v>
      </c>
      <c r="F11" s="376">
        <v>52.47</v>
      </c>
      <c r="G11" s="221"/>
      <c r="H11" s="222"/>
      <c r="I11" s="6"/>
      <c r="J11" s="7"/>
      <c r="K11" s="6"/>
      <c r="L11" s="7"/>
      <c r="M11" s="6"/>
      <c r="N11" s="7"/>
    </row>
    <row r="12" spans="1:14" ht="15" customHeight="1">
      <c r="A12" s="476"/>
      <c r="B12" s="55" t="s">
        <v>95</v>
      </c>
      <c r="C12" s="89">
        <v>268</v>
      </c>
      <c r="D12" s="190">
        <f>(4.04+0.797+0.437+0.015)*1.075*1.2</f>
        <v>6.82281</v>
      </c>
      <c r="E12" s="465"/>
      <c r="F12" s="469"/>
      <c r="G12" s="223"/>
      <c r="H12" s="224"/>
      <c r="I12" s="6"/>
      <c r="J12" s="7"/>
      <c r="K12" s="6"/>
      <c r="L12" s="7"/>
      <c r="M12" s="6"/>
      <c r="N12" s="7"/>
    </row>
    <row r="13" spans="1:14" ht="15" customHeight="1" thickBot="1">
      <c r="A13" s="476"/>
      <c r="B13" s="55" t="s">
        <v>113</v>
      </c>
      <c r="C13" s="150">
        <v>17.25</v>
      </c>
      <c r="D13" s="192">
        <f>49.291*1.075*1.2</f>
        <v>63.58538999999999</v>
      </c>
      <c r="E13" s="465"/>
      <c r="F13" s="469"/>
      <c r="G13" s="223"/>
      <c r="H13" s="224"/>
      <c r="I13" s="6"/>
      <c r="J13" s="7"/>
      <c r="K13" s="6"/>
      <c r="L13" s="7"/>
      <c r="M13" s="6"/>
      <c r="N13" s="7"/>
    </row>
    <row r="14" spans="1:14" ht="12.75" customHeight="1" thickTop="1">
      <c r="A14" s="475" t="s">
        <v>17</v>
      </c>
      <c r="B14" s="51" t="s">
        <v>94</v>
      </c>
      <c r="C14" s="91">
        <v>860</v>
      </c>
      <c r="D14" s="189">
        <f>(6.29+3.485+0.437+0.015)*1.075*1.2</f>
        <v>13.19283</v>
      </c>
      <c r="E14" s="464">
        <v>4</v>
      </c>
      <c r="F14" s="400">
        <v>52.47</v>
      </c>
      <c r="G14" s="227"/>
      <c r="H14" s="228"/>
      <c r="I14" s="9"/>
      <c r="J14" s="10"/>
      <c r="K14" s="9"/>
      <c r="L14" s="10"/>
      <c r="M14" s="9"/>
      <c r="N14" s="10"/>
    </row>
    <row r="15" spans="1:14" ht="14.25" customHeight="1">
      <c r="A15" s="476"/>
      <c r="B15" s="55" t="s">
        <v>95</v>
      </c>
      <c r="C15" s="92">
        <v>188</v>
      </c>
      <c r="D15" s="190">
        <f>(4.04+0.871+0.437+0.015)*1.075*1.2</f>
        <v>6.918269999999999</v>
      </c>
      <c r="E15" s="465"/>
      <c r="F15" s="469"/>
      <c r="G15" s="223"/>
      <c r="H15" s="224"/>
      <c r="I15" s="6"/>
      <c r="J15" s="7"/>
      <c r="K15" s="6"/>
      <c r="L15" s="7"/>
      <c r="M15" s="6"/>
      <c r="N15" s="7"/>
    </row>
    <row r="16" spans="1:14" ht="14.25" customHeight="1" thickBot="1">
      <c r="A16" s="476"/>
      <c r="B16" s="55" t="s">
        <v>113</v>
      </c>
      <c r="C16" s="92">
        <v>17.25</v>
      </c>
      <c r="D16" s="192">
        <f>49.863*1.075*1.2</f>
        <v>64.32327</v>
      </c>
      <c r="E16" s="465"/>
      <c r="F16" s="469"/>
      <c r="G16" s="223"/>
      <c r="H16" s="224"/>
      <c r="I16" s="6"/>
      <c r="J16" s="7"/>
      <c r="K16" s="6"/>
      <c r="L16" s="7"/>
      <c r="M16" s="6"/>
      <c r="N16" s="7"/>
    </row>
    <row r="17" spans="1:14" ht="12.75" customHeight="1" thickTop="1">
      <c r="A17" s="475" t="s">
        <v>18</v>
      </c>
      <c r="B17" s="51" t="s">
        <v>94</v>
      </c>
      <c r="C17" s="169">
        <v>895</v>
      </c>
      <c r="D17" s="189">
        <f>(6.29+3.485+0.437+0.015)*1.075*1.2</f>
        <v>13.19283</v>
      </c>
      <c r="E17" s="464">
        <v>1</v>
      </c>
      <c r="F17" s="400">
        <v>52.47</v>
      </c>
      <c r="G17" s="227"/>
      <c r="H17" s="228"/>
      <c r="I17" s="9"/>
      <c r="J17" s="10"/>
      <c r="K17" s="9"/>
      <c r="L17" s="10"/>
      <c r="M17" s="9"/>
      <c r="N17" s="10"/>
    </row>
    <row r="18" spans="1:14" ht="14.25" customHeight="1">
      <c r="A18" s="476"/>
      <c r="B18" s="55" t="s">
        <v>95</v>
      </c>
      <c r="C18" s="92">
        <v>227</v>
      </c>
      <c r="D18" s="190">
        <f>(4.04+0.871+0.437+0.015)*1.075*1.2</f>
        <v>6.918269999999999</v>
      </c>
      <c r="E18" s="465"/>
      <c r="F18" s="469"/>
      <c r="G18" s="223"/>
      <c r="H18" s="224"/>
      <c r="I18" s="6"/>
      <c r="J18" s="7"/>
      <c r="K18" s="6"/>
      <c r="L18" s="7"/>
      <c r="M18" s="6"/>
      <c r="N18" s="7"/>
    </row>
    <row r="19" spans="1:14" ht="14.25" customHeight="1" thickBot="1">
      <c r="A19" s="476"/>
      <c r="B19" s="55" t="s">
        <v>113</v>
      </c>
      <c r="C19" s="92">
        <v>17.25</v>
      </c>
      <c r="D19" s="192">
        <f>49.863*1.075*1.2</f>
        <v>64.32327</v>
      </c>
      <c r="E19" s="465"/>
      <c r="F19" s="469"/>
      <c r="G19" s="223"/>
      <c r="H19" s="224"/>
      <c r="I19" s="6"/>
      <c r="J19" s="7"/>
      <c r="K19" s="6"/>
      <c r="L19" s="7"/>
      <c r="M19" s="6"/>
      <c r="N19" s="7"/>
    </row>
    <row r="20" spans="1:14" ht="13.5" thickTop="1">
      <c r="A20" s="475" t="s">
        <v>19</v>
      </c>
      <c r="B20" s="51" t="s">
        <v>94</v>
      </c>
      <c r="C20" s="91">
        <v>714</v>
      </c>
      <c r="D20" s="189">
        <f>(6.29+3.485+0.437+0.015)*1.075*1.2</f>
        <v>13.19283</v>
      </c>
      <c r="E20" s="464">
        <v>2</v>
      </c>
      <c r="F20" s="400">
        <v>52.47</v>
      </c>
      <c r="G20" s="227"/>
      <c r="H20" s="228"/>
      <c r="I20" s="9"/>
      <c r="J20" s="10"/>
      <c r="K20" s="9"/>
      <c r="L20" s="10"/>
      <c r="M20" s="9"/>
      <c r="N20" s="10"/>
    </row>
    <row r="21" spans="1:14" ht="15" customHeight="1">
      <c r="A21" s="476"/>
      <c r="B21" s="55" t="s">
        <v>95</v>
      </c>
      <c r="C21" s="92">
        <v>207</v>
      </c>
      <c r="D21" s="190">
        <f>(4.04+0.871+0.437+0.015)*1.075*1.2</f>
        <v>6.918269999999999</v>
      </c>
      <c r="E21" s="465"/>
      <c r="F21" s="469"/>
      <c r="G21" s="223"/>
      <c r="H21" s="224"/>
      <c r="I21" s="6"/>
      <c r="J21" s="7"/>
      <c r="K21" s="6"/>
      <c r="L21" s="7"/>
      <c r="M21" s="6"/>
      <c r="N21" s="7"/>
    </row>
    <row r="22" spans="1:14" ht="15" customHeight="1" thickBot="1">
      <c r="A22" s="476"/>
      <c r="B22" s="55" t="s">
        <v>113</v>
      </c>
      <c r="C22" s="92">
        <v>17.25</v>
      </c>
      <c r="D22" s="192">
        <f>49.863*1.075*1.2</f>
        <v>64.32327</v>
      </c>
      <c r="E22" s="465"/>
      <c r="F22" s="469"/>
      <c r="G22" s="223"/>
      <c r="H22" s="224"/>
      <c r="I22" s="6"/>
      <c r="J22" s="7"/>
      <c r="K22" s="6"/>
      <c r="L22" s="7"/>
      <c r="M22" s="6"/>
      <c r="N22" s="7"/>
    </row>
    <row r="23" spans="1:14" ht="13.5" thickTop="1">
      <c r="A23" s="475" t="s">
        <v>20</v>
      </c>
      <c r="B23" s="51" t="s">
        <v>94</v>
      </c>
      <c r="C23" s="169">
        <v>158</v>
      </c>
      <c r="D23" s="189">
        <f>(6.29+3.485+0.437+0.015)*1.075*1.2</f>
        <v>13.19283</v>
      </c>
      <c r="E23" s="464">
        <v>2</v>
      </c>
      <c r="F23" s="400">
        <v>52.47</v>
      </c>
      <c r="G23" s="227"/>
      <c r="H23" s="228"/>
      <c r="I23" s="9"/>
      <c r="J23" s="10"/>
      <c r="K23" s="9"/>
      <c r="L23" s="10"/>
      <c r="M23" s="9"/>
      <c r="N23" s="10"/>
    </row>
    <row r="24" spans="1:14" ht="15" customHeight="1">
      <c r="A24" s="476"/>
      <c r="B24" s="55" t="s">
        <v>95</v>
      </c>
      <c r="C24" s="93">
        <v>78</v>
      </c>
      <c r="D24" s="190">
        <f>(4.04+0.871+0.437+0.015)*1.075*1.2</f>
        <v>6.918269999999999</v>
      </c>
      <c r="E24" s="465"/>
      <c r="F24" s="469"/>
      <c r="G24" s="223"/>
      <c r="H24" s="224"/>
      <c r="I24" s="6"/>
      <c r="J24" s="7"/>
      <c r="K24" s="6"/>
      <c r="L24" s="7"/>
      <c r="M24" s="6"/>
      <c r="N24" s="7"/>
    </row>
    <row r="25" spans="1:14" ht="15" customHeight="1" thickBot="1">
      <c r="A25" s="476"/>
      <c r="B25" s="55" t="s">
        <v>113</v>
      </c>
      <c r="C25" s="92">
        <v>17.25</v>
      </c>
      <c r="D25" s="192">
        <f>49.863*1.075*1.2</f>
        <v>64.32327</v>
      </c>
      <c r="E25" s="465"/>
      <c r="F25" s="469"/>
      <c r="G25" s="223"/>
      <c r="H25" s="224"/>
      <c r="I25" s="6"/>
      <c r="J25" s="7"/>
      <c r="K25" s="6"/>
      <c r="L25" s="7"/>
      <c r="M25" s="6"/>
      <c r="N25" s="7"/>
    </row>
    <row r="26" spans="1:14" ht="13.5" thickTop="1">
      <c r="A26" s="475" t="s">
        <v>68</v>
      </c>
      <c r="B26" s="51" t="s">
        <v>94</v>
      </c>
      <c r="C26" s="91"/>
      <c r="D26" s="141"/>
      <c r="E26" s="464"/>
      <c r="F26" s="400"/>
      <c r="G26" s="227"/>
      <c r="H26" s="228"/>
      <c r="I26" s="9"/>
      <c r="J26" s="10"/>
      <c r="K26" s="9"/>
      <c r="L26" s="10"/>
      <c r="M26" s="9"/>
      <c r="N26" s="10"/>
    </row>
    <row r="27" spans="1:14" ht="15" customHeight="1">
      <c r="A27" s="476"/>
      <c r="B27" s="55" t="s">
        <v>95</v>
      </c>
      <c r="C27" s="92"/>
      <c r="D27" s="7"/>
      <c r="E27" s="465"/>
      <c r="F27" s="469"/>
      <c r="G27" s="223"/>
      <c r="H27" s="224"/>
      <c r="I27" s="6"/>
      <c r="J27" s="7"/>
      <c r="K27" s="6"/>
      <c r="L27" s="7"/>
      <c r="M27" s="6"/>
      <c r="N27" s="7"/>
    </row>
    <row r="28" spans="1:14" ht="15" customHeight="1" thickBot="1">
      <c r="A28" s="476"/>
      <c r="B28" s="55" t="s">
        <v>113</v>
      </c>
      <c r="C28" s="92"/>
      <c r="D28" s="143"/>
      <c r="E28" s="465"/>
      <c r="F28" s="469"/>
      <c r="G28" s="223"/>
      <c r="H28" s="224"/>
      <c r="I28" s="6"/>
      <c r="J28" s="7"/>
      <c r="K28" s="6"/>
      <c r="L28" s="7"/>
      <c r="M28" s="6"/>
      <c r="N28" s="7"/>
    </row>
    <row r="29" spans="1:14" ht="13.5" thickTop="1">
      <c r="A29" s="475" t="s">
        <v>69</v>
      </c>
      <c r="B29" s="51" t="s">
        <v>94</v>
      </c>
      <c r="C29" s="91"/>
      <c r="D29" s="141"/>
      <c r="E29" s="464"/>
      <c r="F29" s="400"/>
      <c r="G29" s="227"/>
      <c r="H29" s="228"/>
      <c r="I29" s="9"/>
      <c r="J29" s="10"/>
      <c r="K29" s="9"/>
      <c r="L29" s="10"/>
      <c r="M29" s="9"/>
      <c r="N29" s="10"/>
    </row>
    <row r="30" spans="1:14" ht="15" customHeight="1">
      <c r="A30" s="476"/>
      <c r="B30" s="55" t="s">
        <v>95</v>
      </c>
      <c r="C30" s="92"/>
      <c r="D30" s="7"/>
      <c r="E30" s="465"/>
      <c r="F30" s="469"/>
      <c r="G30" s="223"/>
      <c r="H30" s="224"/>
      <c r="I30" s="6"/>
      <c r="J30" s="7"/>
      <c r="K30" s="6"/>
      <c r="L30" s="7"/>
      <c r="M30" s="6"/>
      <c r="N30" s="7"/>
    </row>
    <row r="31" spans="1:14" ht="15" customHeight="1" thickBot="1">
      <c r="A31" s="476"/>
      <c r="B31" s="55" t="s">
        <v>113</v>
      </c>
      <c r="C31" s="92"/>
      <c r="D31" s="143"/>
      <c r="E31" s="465"/>
      <c r="F31" s="469"/>
      <c r="G31" s="223"/>
      <c r="H31" s="224"/>
      <c r="I31" s="6"/>
      <c r="J31" s="7"/>
      <c r="K31" s="6"/>
      <c r="L31" s="7"/>
      <c r="M31" s="6"/>
      <c r="N31" s="7"/>
    </row>
    <row r="32" spans="1:14" ht="13.5" thickTop="1">
      <c r="A32" s="475" t="s">
        <v>22</v>
      </c>
      <c r="B32" s="51" t="s">
        <v>94</v>
      </c>
      <c r="C32" s="91"/>
      <c r="D32" s="141"/>
      <c r="E32" s="464"/>
      <c r="F32" s="400"/>
      <c r="G32" s="229"/>
      <c r="H32" s="230"/>
      <c r="I32" s="12"/>
      <c r="J32" s="13"/>
      <c r="K32" s="12"/>
      <c r="L32" s="13"/>
      <c r="M32" s="12"/>
      <c r="N32" s="13"/>
    </row>
    <row r="33" spans="1:14" ht="15" customHeight="1">
      <c r="A33" s="476"/>
      <c r="B33" s="55" t="s">
        <v>95</v>
      </c>
      <c r="C33" s="92"/>
      <c r="D33" s="7"/>
      <c r="E33" s="465"/>
      <c r="F33" s="469"/>
      <c r="G33" s="229"/>
      <c r="H33" s="230"/>
      <c r="I33" s="12"/>
      <c r="J33" s="13"/>
      <c r="K33" s="12"/>
      <c r="L33" s="13"/>
      <c r="M33" s="12"/>
      <c r="N33" s="13"/>
    </row>
    <row r="34" spans="1:14" ht="15" customHeight="1" thickBot="1">
      <c r="A34" s="476"/>
      <c r="B34" s="55" t="s">
        <v>113</v>
      </c>
      <c r="C34" s="92"/>
      <c r="D34" s="143"/>
      <c r="E34" s="465"/>
      <c r="F34" s="469"/>
      <c r="G34" s="229"/>
      <c r="H34" s="230"/>
      <c r="I34" s="12"/>
      <c r="J34" s="13"/>
      <c r="K34" s="12"/>
      <c r="L34" s="13"/>
      <c r="M34" s="12"/>
      <c r="N34" s="13"/>
    </row>
    <row r="35" spans="1:14" ht="12.75">
      <c r="A35" s="572" t="s">
        <v>23</v>
      </c>
      <c r="B35" s="156" t="s">
        <v>94</v>
      </c>
      <c r="C35" s="98"/>
      <c r="D35" s="141"/>
      <c r="E35" s="575"/>
      <c r="F35" s="577"/>
      <c r="G35" s="302"/>
      <c r="H35" s="234"/>
      <c r="I35" s="4"/>
      <c r="J35" s="5"/>
      <c r="K35" s="4"/>
      <c r="L35" s="5"/>
      <c r="M35" s="4"/>
      <c r="N35" s="5"/>
    </row>
    <row r="36" spans="1:14" ht="15" customHeight="1">
      <c r="A36" s="573"/>
      <c r="B36" s="55" t="s">
        <v>95</v>
      </c>
      <c r="C36" s="92"/>
      <c r="D36" s="7"/>
      <c r="E36" s="465"/>
      <c r="F36" s="519"/>
      <c r="G36" s="302"/>
      <c r="H36" s="234"/>
      <c r="I36" s="4"/>
      <c r="J36" s="5"/>
      <c r="K36" s="4"/>
      <c r="L36" s="5"/>
      <c r="M36" s="4"/>
      <c r="N36" s="5"/>
    </row>
    <row r="37" spans="1:14" ht="15" customHeight="1" thickBot="1">
      <c r="A37" s="574"/>
      <c r="B37" s="157" t="s">
        <v>113</v>
      </c>
      <c r="C37" s="104"/>
      <c r="D37" s="143"/>
      <c r="E37" s="576"/>
      <c r="F37" s="527"/>
      <c r="G37" s="302"/>
      <c r="H37" s="234"/>
      <c r="I37" s="4"/>
      <c r="J37" s="5"/>
      <c r="K37" s="4"/>
      <c r="L37" s="5"/>
      <c r="M37" s="4"/>
      <c r="N37" s="5"/>
    </row>
    <row r="38" spans="1:14" ht="12.75">
      <c r="A38" s="476" t="s">
        <v>24</v>
      </c>
      <c r="B38" s="55" t="s">
        <v>94</v>
      </c>
      <c r="C38" s="92"/>
      <c r="D38" s="141"/>
      <c r="E38" s="465"/>
      <c r="F38" s="469"/>
      <c r="G38" s="233"/>
      <c r="H38" s="234"/>
      <c r="I38" s="4"/>
      <c r="J38" s="5"/>
      <c r="K38" s="4"/>
      <c r="L38" s="5"/>
      <c r="M38" s="4"/>
      <c r="N38" s="5"/>
    </row>
    <row r="39" spans="1:14" ht="15" customHeight="1">
      <c r="A39" s="476"/>
      <c r="B39" s="55" t="s">
        <v>95</v>
      </c>
      <c r="C39" s="92"/>
      <c r="D39" s="7"/>
      <c r="E39" s="465"/>
      <c r="F39" s="469"/>
      <c r="G39" s="233"/>
      <c r="H39" s="234"/>
      <c r="I39" s="4"/>
      <c r="J39" s="5"/>
      <c r="K39" s="4"/>
      <c r="L39" s="5"/>
      <c r="M39" s="4"/>
      <c r="N39" s="5"/>
    </row>
    <row r="40" spans="1:14" ht="15" customHeight="1" thickBot="1">
      <c r="A40" s="476"/>
      <c r="B40" s="55" t="s">
        <v>113</v>
      </c>
      <c r="C40" s="92"/>
      <c r="D40" s="143"/>
      <c r="E40" s="465"/>
      <c r="F40" s="469"/>
      <c r="G40" s="233"/>
      <c r="H40" s="234"/>
      <c r="I40" s="4"/>
      <c r="J40" s="5"/>
      <c r="K40" s="4"/>
      <c r="L40" s="5"/>
      <c r="M40" s="4"/>
      <c r="N40" s="5"/>
    </row>
    <row r="41" spans="1:14" ht="13.5" thickTop="1">
      <c r="A41" s="475" t="s">
        <v>25</v>
      </c>
      <c r="B41" s="51" t="s">
        <v>94</v>
      </c>
      <c r="C41" s="91"/>
      <c r="D41" s="141"/>
      <c r="E41" s="464"/>
      <c r="F41" s="400"/>
      <c r="G41" s="233"/>
      <c r="H41" s="234"/>
      <c r="I41" s="4"/>
      <c r="J41" s="5"/>
      <c r="K41" s="4"/>
      <c r="L41" s="5"/>
      <c r="M41" s="4"/>
      <c r="N41" s="5"/>
    </row>
    <row r="42" spans="1:14" ht="15" customHeight="1">
      <c r="A42" s="476"/>
      <c r="B42" s="55" t="s">
        <v>95</v>
      </c>
      <c r="C42" s="92"/>
      <c r="D42" s="7"/>
      <c r="E42" s="465"/>
      <c r="F42" s="469"/>
      <c r="G42" s="233"/>
      <c r="H42" s="234"/>
      <c r="I42" s="4"/>
      <c r="J42" s="5"/>
      <c r="K42" s="4"/>
      <c r="L42" s="5"/>
      <c r="M42" s="4"/>
      <c r="N42" s="5"/>
    </row>
    <row r="43" spans="1:14" ht="15" customHeight="1" thickBot="1">
      <c r="A43" s="476"/>
      <c r="B43" s="55" t="s">
        <v>113</v>
      </c>
      <c r="C43" s="92"/>
      <c r="D43" s="143"/>
      <c r="E43" s="465"/>
      <c r="F43" s="469"/>
      <c r="G43" s="233"/>
      <c r="H43" s="234"/>
      <c r="I43" s="4"/>
      <c r="J43" s="5"/>
      <c r="K43" s="4"/>
      <c r="L43" s="5"/>
      <c r="M43" s="4"/>
      <c r="N43" s="5"/>
    </row>
    <row r="44" spans="1:14" ht="12.75">
      <c r="A44" s="483" t="s">
        <v>26</v>
      </c>
      <c r="B44" s="140" t="s">
        <v>94</v>
      </c>
      <c r="C44" s="98"/>
      <c r="D44" s="141"/>
      <c r="E44" s="504"/>
      <c r="F44" s="577"/>
      <c r="G44" s="303"/>
      <c r="H44" s="232"/>
      <c r="I44" s="9"/>
      <c r="J44" s="10"/>
      <c r="K44" s="9"/>
      <c r="L44" s="10"/>
      <c r="M44" s="9"/>
      <c r="N44" s="10"/>
    </row>
    <row r="45" spans="1:14" ht="15" customHeight="1">
      <c r="A45" s="484"/>
      <c r="B45" s="130" t="s">
        <v>95</v>
      </c>
      <c r="C45" s="92"/>
      <c r="D45" s="7"/>
      <c r="E45" s="489"/>
      <c r="F45" s="519"/>
      <c r="G45" s="303"/>
      <c r="H45" s="232"/>
      <c r="I45" s="9"/>
      <c r="J45" s="10"/>
      <c r="K45" s="9"/>
      <c r="L45" s="10"/>
      <c r="M45" s="9"/>
      <c r="N45" s="10"/>
    </row>
    <row r="46" spans="1:14" ht="15" customHeight="1" thickBot="1">
      <c r="A46" s="485"/>
      <c r="B46" s="142" t="s">
        <v>113</v>
      </c>
      <c r="C46" s="104"/>
      <c r="D46" s="143"/>
      <c r="E46" s="505"/>
      <c r="F46" s="578"/>
      <c r="G46" s="297"/>
      <c r="H46" s="297"/>
      <c r="I46" s="107"/>
      <c r="J46" s="107"/>
      <c r="K46" s="107"/>
      <c r="L46" s="107"/>
      <c r="M46" s="107"/>
      <c r="N46" s="107"/>
    </row>
    <row r="47" spans="1:14" s="20" customFormat="1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s="27" customFormat="1" ht="12.75">
      <c r="A48" s="379" t="s">
        <v>32</v>
      </c>
      <c r="B48" s="379"/>
      <c r="C48" s="379"/>
      <c r="D48" s="380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379" t="s">
        <v>35</v>
      </c>
      <c r="C50" s="379"/>
      <c r="D50" s="379"/>
      <c r="E50" s="380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379" t="s">
        <v>34</v>
      </c>
      <c r="C51" s="379"/>
      <c r="D51" s="379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s="27" customFormat="1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</sheetData>
  <sheetProtection/>
  <mergeCells count="55">
    <mergeCell ref="F35:F37"/>
    <mergeCell ref="A44:A46"/>
    <mergeCell ref="E44:E46"/>
    <mergeCell ref="F44:F46"/>
    <mergeCell ref="A41:A43"/>
    <mergeCell ref="E41:E43"/>
    <mergeCell ref="F41:F43"/>
    <mergeCell ref="A38:A40"/>
    <mergeCell ref="E38:E40"/>
    <mergeCell ref="F38:F40"/>
    <mergeCell ref="F17:F19"/>
    <mergeCell ref="E20:E22"/>
    <mergeCell ref="E26:E28"/>
    <mergeCell ref="F26:F28"/>
    <mergeCell ref="F23:F25"/>
    <mergeCell ref="E23:E25"/>
    <mergeCell ref="B50:E50"/>
    <mergeCell ref="B51:D51"/>
    <mergeCell ref="A48:D48"/>
    <mergeCell ref="F20:F22"/>
    <mergeCell ref="F29:F31"/>
    <mergeCell ref="A32:A34"/>
    <mergeCell ref="A35:A37"/>
    <mergeCell ref="E35:E37"/>
    <mergeCell ref="E32:E34"/>
    <mergeCell ref="F32:F34"/>
    <mergeCell ref="A17:A19"/>
    <mergeCell ref="E17:E19"/>
    <mergeCell ref="A29:A31"/>
    <mergeCell ref="E29:E31"/>
    <mergeCell ref="A20:A22"/>
    <mergeCell ref="A23:A25"/>
    <mergeCell ref="A26:A28"/>
    <mergeCell ref="I1:K1"/>
    <mergeCell ref="I2:K2"/>
    <mergeCell ref="I3:K3"/>
    <mergeCell ref="A6:N7"/>
    <mergeCell ref="M9:N9"/>
    <mergeCell ref="G8:N8"/>
    <mergeCell ref="E11:E13"/>
    <mergeCell ref="E14:E16"/>
    <mergeCell ref="K9:L9"/>
    <mergeCell ref="I9:J9"/>
    <mergeCell ref="F11:F13"/>
    <mergeCell ref="F14:F16"/>
    <mergeCell ref="F9:F10"/>
    <mergeCell ref="G9:H9"/>
    <mergeCell ref="A14:A16"/>
    <mergeCell ref="A8:A10"/>
    <mergeCell ref="B8:D8"/>
    <mergeCell ref="E8:F8"/>
    <mergeCell ref="A11:A13"/>
    <mergeCell ref="D9:D10"/>
    <mergeCell ref="E9:E10"/>
    <mergeCell ref="B9:C10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24" customFormat="1" ht="15" customHeight="1">
      <c r="A1" s="19" t="s">
        <v>41</v>
      </c>
      <c r="B1" s="17" t="s">
        <v>50</v>
      </c>
      <c r="C1" s="17"/>
      <c r="D1" s="17"/>
      <c r="E1" s="18"/>
      <c r="F1" s="18"/>
      <c r="G1" s="18"/>
      <c r="H1" s="17" t="s">
        <v>29</v>
      </c>
      <c r="I1" s="17"/>
      <c r="J1" s="17"/>
      <c r="K1" s="18">
        <v>879</v>
      </c>
      <c r="L1" s="18"/>
      <c r="M1" s="18"/>
    </row>
    <row r="2" spans="1:13" s="24" customFormat="1" ht="15" customHeight="1">
      <c r="A2" s="17" t="s">
        <v>1</v>
      </c>
      <c r="B2" s="17" t="s">
        <v>63</v>
      </c>
      <c r="C2" s="17"/>
      <c r="D2" s="17"/>
      <c r="E2" s="18"/>
      <c r="F2" s="18"/>
      <c r="G2" s="18"/>
      <c r="H2" s="17" t="s">
        <v>2</v>
      </c>
      <c r="I2" s="17"/>
      <c r="J2" s="17"/>
      <c r="K2" s="18">
        <v>3</v>
      </c>
      <c r="L2" s="18"/>
      <c r="M2" s="18"/>
    </row>
    <row r="3" spans="1:13" s="24" customFormat="1" ht="15" customHeight="1">
      <c r="A3" s="17" t="s">
        <v>0</v>
      </c>
      <c r="B3" s="17" t="s">
        <v>63</v>
      </c>
      <c r="C3" s="17"/>
      <c r="D3" s="17"/>
      <c r="E3" s="18"/>
      <c r="F3" s="18"/>
      <c r="G3" s="18"/>
      <c r="H3" s="17" t="s">
        <v>3</v>
      </c>
      <c r="I3" s="17"/>
      <c r="J3" s="17"/>
      <c r="K3" s="18" t="s">
        <v>49</v>
      </c>
      <c r="L3" s="18"/>
      <c r="M3" s="18"/>
    </row>
    <row r="4" spans="1:14" s="24" customFormat="1" ht="15" customHeight="1">
      <c r="A4" s="17" t="s">
        <v>4</v>
      </c>
      <c r="B4" s="17" t="s">
        <v>64</v>
      </c>
      <c r="C4" s="17"/>
      <c r="D4" s="17"/>
      <c r="E4" s="18"/>
      <c r="F4" s="18"/>
      <c r="G4" s="18"/>
      <c r="H4" s="17" t="s">
        <v>31</v>
      </c>
      <c r="I4" s="17"/>
      <c r="J4" s="17"/>
      <c r="K4" s="33" t="s">
        <v>62</v>
      </c>
      <c r="L4" s="21"/>
      <c r="M4" s="21"/>
      <c r="N4" s="2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35"/>
      <c r="K5" s="35" t="s">
        <v>65</v>
      </c>
      <c r="L5" s="35"/>
      <c r="M5" s="1"/>
    </row>
    <row r="6" spans="1:14" ht="15" customHeight="1" thickTop="1">
      <c r="A6" s="413" t="s">
        <v>5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</row>
    <row r="7" spans="1:14" ht="15" customHeight="1" thickBot="1">
      <c r="A7" s="386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</row>
    <row r="8" spans="1:14" ht="15" customHeight="1" thickBot="1" thickTop="1">
      <c r="A8" s="372" t="s">
        <v>6</v>
      </c>
      <c r="B8" s="395" t="s">
        <v>7</v>
      </c>
      <c r="C8" s="396"/>
      <c r="D8" s="378"/>
      <c r="E8" s="395" t="s">
        <v>11</v>
      </c>
      <c r="F8" s="378"/>
      <c r="G8" s="389" t="s">
        <v>15</v>
      </c>
      <c r="H8" s="390"/>
      <c r="I8" s="390"/>
      <c r="J8" s="390"/>
      <c r="K8" s="390"/>
      <c r="L8" s="390"/>
      <c r="M8" s="390"/>
      <c r="N8" s="391"/>
    </row>
    <row r="9" spans="1:14" ht="15" customHeight="1" thickTop="1">
      <c r="A9" s="373"/>
      <c r="B9" s="382" t="s">
        <v>8</v>
      </c>
      <c r="C9" s="410"/>
      <c r="D9" s="376" t="s">
        <v>9</v>
      </c>
      <c r="E9" s="480" t="s">
        <v>10</v>
      </c>
      <c r="F9" s="376" t="s">
        <v>9</v>
      </c>
      <c r="G9" s="509" t="s">
        <v>27</v>
      </c>
      <c r="H9" s="510"/>
      <c r="I9" s="402" t="s">
        <v>28</v>
      </c>
      <c r="J9" s="403"/>
      <c r="K9" s="402" t="s">
        <v>13</v>
      </c>
      <c r="L9" s="403"/>
      <c r="M9" s="402" t="s">
        <v>14</v>
      </c>
      <c r="N9" s="403"/>
    </row>
    <row r="10" spans="1:14" ht="15" customHeight="1" thickBot="1">
      <c r="A10" s="374"/>
      <c r="B10" s="591"/>
      <c r="C10" s="409"/>
      <c r="D10" s="469"/>
      <c r="E10" s="481"/>
      <c r="F10" s="377"/>
      <c r="G10" s="11" t="s">
        <v>114</v>
      </c>
      <c r="H10" s="3" t="s">
        <v>9</v>
      </c>
      <c r="I10" s="9" t="s">
        <v>12</v>
      </c>
      <c r="J10" s="10" t="s">
        <v>9</v>
      </c>
      <c r="K10" s="9" t="s">
        <v>10</v>
      </c>
      <c r="L10" s="10" t="s">
        <v>9</v>
      </c>
      <c r="M10" s="9" t="s">
        <v>30</v>
      </c>
      <c r="N10" s="10" t="s">
        <v>9</v>
      </c>
    </row>
    <row r="11" spans="1:14" ht="15" customHeight="1" thickTop="1">
      <c r="A11" s="411" t="s">
        <v>16</v>
      </c>
      <c r="B11" s="107" t="s">
        <v>100</v>
      </c>
      <c r="C11" s="188">
        <v>0</v>
      </c>
      <c r="D11" s="189">
        <f>(6.29+3.187+0.437+0.015)*1.075*1.2</f>
        <v>12.808409999999999</v>
      </c>
      <c r="E11" s="592"/>
      <c r="F11" s="593"/>
      <c r="G11" s="298"/>
      <c r="H11" s="304"/>
      <c r="I11" s="555"/>
      <c r="J11" s="555"/>
      <c r="K11" s="107"/>
      <c r="L11" s="107"/>
      <c r="M11" s="107"/>
      <c r="N11" s="107"/>
    </row>
    <row r="12" spans="1:14" ht="15" customHeight="1">
      <c r="A12" s="563"/>
      <c r="B12" s="108" t="s">
        <v>115</v>
      </c>
      <c r="C12" s="89">
        <v>0</v>
      </c>
      <c r="D12" s="190">
        <f>(4.04+0.797+0.437+0.015)*1.075*1.2</f>
        <v>6.82281</v>
      </c>
      <c r="E12" s="513"/>
      <c r="F12" s="516"/>
      <c r="G12" s="225"/>
      <c r="H12" s="305"/>
      <c r="I12" s="556"/>
      <c r="J12" s="556"/>
      <c r="K12" s="107"/>
      <c r="L12" s="107"/>
      <c r="M12" s="107"/>
      <c r="N12" s="107"/>
    </row>
    <row r="13" spans="1:14" ht="15" customHeight="1" thickBot="1">
      <c r="A13" s="407"/>
      <c r="B13" s="108" t="s">
        <v>111</v>
      </c>
      <c r="C13" s="150">
        <v>34.5</v>
      </c>
      <c r="D13" s="192">
        <f>49.291*1.075*1.2</f>
        <v>63.58538999999999</v>
      </c>
      <c r="E13" s="513"/>
      <c r="F13" s="516"/>
      <c r="G13" s="225"/>
      <c r="H13" s="305"/>
      <c r="I13" s="557"/>
      <c r="J13" s="557"/>
      <c r="K13" s="107"/>
      <c r="L13" s="107"/>
      <c r="M13" s="107"/>
      <c r="N13" s="107"/>
    </row>
    <row r="14" spans="1:14" ht="15" customHeight="1">
      <c r="A14" s="406" t="s">
        <v>17</v>
      </c>
      <c r="B14" s="107" t="s">
        <v>100</v>
      </c>
      <c r="C14" s="91">
        <v>0</v>
      </c>
      <c r="D14" s="189">
        <f>(6.29+4.04+0.437+0.015)*1.075*1.2</f>
        <v>13.90878</v>
      </c>
      <c r="E14" s="512"/>
      <c r="F14" s="515"/>
      <c r="G14" s="225"/>
      <c r="H14" s="305"/>
      <c r="I14" s="588"/>
      <c r="J14" s="555"/>
      <c r="K14" s="107"/>
      <c r="L14" s="107"/>
      <c r="M14" s="107"/>
      <c r="N14" s="107"/>
    </row>
    <row r="15" spans="1:14" ht="15" customHeight="1">
      <c r="A15" s="563"/>
      <c r="B15" s="107" t="s">
        <v>101</v>
      </c>
      <c r="C15" s="92">
        <v>0</v>
      </c>
      <c r="D15" s="190">
        <f>(4.04+0.871+0.437+0.015)*1.075*1.2</f>
        <v>6.918269999999999</v>
      </c>
      <c r="E15" s="513"/>
      <c r="F15" s="516"/>
      <c r="G15" s="225"/>
      <c r="H15" s="305"/>
      <c r="I15" s="589"/>
      <c r="J15" s="556"/>
      <c r="K15" s="107"/>
      <c r="L15" s="107"/>
      <c r="M15" s="107"/>
      <c r="N15" s="107"/>
    </row>
    <row r="16" spans="1:14" ht="15" customHeight="1" thickBot="1">
      <c r="A16" s="407"/>
      <c r="B16" s="107" t="s">
        <v>113</v>
      </c>
      <c r="C16" s="92">
        <v>34.5</v>
      </c>
      <c r="D16" s="192">
        <f>49.863*1.075*1.2</f>
        <v>64.32327</v>
      </c>
      <c r="E16" s="513"/>
      <c r="F16" s="516"/>
      <c r="G16" s="300"/>
      <c r="H16" s="306"/>
      <c r="I16" s="590"/>
      <c r="J16" s="557"/>
      <c r="K16" s="96"/>
      <c r="L16" s="5"/>
      <c r="M16" s="4"/>
      <c r="N16" s="5"/>
    </row>
    <row r="17" spans="1:14" ht="15" customHeight="1">
      <c r="A17" s="406" t="s">
        <v>18</v>
      </c>
      <c r="B17" s="107" t="s">
        <v>100</v>
      </c>
      <c r="C17" s="116">
        <v>0</v>
      </c>
      <c r="D17" s="189">
        <f>(6.29+4.04+0.437+0.015)*1.075*1.2</f>
        <v>13.90878</v>
      </c>
      <c r="E17" s="579"/>
      <c r="F17" s="582"/>
      <c r="G17" s="300"/>
      <c r="H17" s="301"/>
      <c r="I17" s="464"/>
      <c r="J17" s="400"/>
      <c r="K17" s="4"/>
      <c r="L17" s="5"/>
      <c r="M17" s="4"/>
      <c r="N17" s="5"/>
    </row>
    <row r="18" spans="1:14" ht="15" customHeight="1">
      <c r="A18" s="563"/>
      <c r="B18" s="108" t="s">
        <v>101</v>
      </c>
      <c r="C18" s="107">
        <v>0</v>
      </c>
      <c r="D18" s="190">
        <f>(4.04+0.871+0.437+0.015)*1.075*1.2</f>
        <v>6.918269999999999</v>
      </c>
      <c r="E18" s="580"/>
      <c r="F18" s="583"/>
      <c r="G18" s="300"/>
      <c r="H18" s="301"/>
      <c r="I18" s="465"/>
      <c r="J18" s="469"/>
      <c r="K18" s="4"/>
      <c r="L18" s="5"/>
      <c r="M18" s="4"/>
      <c r="N18" s="5"/>
    </row>
    <row r="19" spans="1:14" ht="15" customHeight="1" thickBot="1">
      <c r="A19" s="563"/>
      <c r="B19" s="107" t="s">
        <v>113</v>
      </c>
      <c r="C19" s="107">
        <v>34.5</v>
      </c>
      <c r="D19" s="192">
        <f>49.863*1.075*1.2</f>
        <v>64.32327</v>
      </c>
      <c r="E19" s="581"/>
      <c r="F19" s="584"/>
      <c r="G19" s="300"/>
      <c r="H19" s="301"/>
      <c r="I19" s="482"/>
      <c r="J19" s="401"/>
      <c r="K19" s="4"/>
      <c r="L19" s="5"/>
      <c r="M19" s="4"/>
      <c r="N19" s="5"/>
    </row>
    <row r="20" spans="1:14" ht="15" customHeight="1">
      <c r="A20" s="594" t="s">
        <v>19</v>
      </c>
      <c r="B20" s="107" t="s">
        <v>100</v>
      </c>
      <c r="C20" s="94">
        <v>0</v>
      </c>
      <c r="D20" s="189">
        <f>(6.29+4.04+0.437+0.015)*1.075*1.2</f>
        <v>13.90878</v>
      </c>
      <c r="E20" s="302"/>
      <c r="F20" s="234"/>
      <c r="G20" s="233"/>
      <c r="H20" s="234"/>
      <c r="I20" s="464"/>
      <c r="J20" s="400"/>
      <c r="K20" s="4"/>
      <c r="L20" s="5"/>
      <c r="M20" s="4"/>
      <c r="N20" s="5"/>
    </row>
    <row r="21" spans="1:14" ht="15" customHeight="1">
      <c r="A21" s="595"/>
      <c r="B21" s="108" t="s">
        <v>101</v>
      </c>
      <c r="C21" s="94">
        <v>0</v>
      </c>
      <c r="D21" s="190">
        <f>(4.04+0.871+0.437+0.015)*1.075*1.2</f>
        <v>6.918269999999999</v>
      </c>
      <c r="E21" s="302"/>
      <c r="F21" s="234"/>
      <c r="G21" s="233"/>
      <c r="H21" s="234"/>
      <c r="I21" s="465"/>
      <c r="J21" s="469"/>
      <c r="K21" s="4"/>
      <c r="L21" s="5"/>
      <c r="M21" s="4"/>
      <c r="N21" s="5"/>
    </row>
    <row r="22" spans="1:14" ht="15" customHeight="1" thickBot="1">
      <c r="A22" s="596"/>
      <c r="B22" s="107" t="s">
        <v>113</v>
      </c>
      <c r="C22" s="94">
        <v>34.5</v>
      </c>
      <c r="D22" s="192">
        <f>49.863*1.075*1.2</f>
        <v>64.32327</v>
      </c>
      <c r="E22" s="302"/>
      <c r="F22" s="234"/>
      <c r="G22" s="233"/>
      <c r="H22" s="234"/>
      <c r="I22" s="482"/>
      <c r="J22" s="401"/>
      <c r="K22" s="4"/>
      <c r="L22" s="5"/>
      <c r="M22" s="4"/>
      <c r="N22" s="5"/>
    </row>
    <row r="23" spans="1:14" ht="15" customHeight="1">
      <c r="A23" s="594" t="s">
        <v>20</v>
      </c>
      <c r="B23" s="107" t="s">
        <v>100</v>
      </c>
      <c r="C23" s="94"/>
      <c r="D23" s="141"/>
      <c r="E23" s="302"/>
      <c r="F23" s="234"/>
      <c r="G23" s="233"/>
      <c r="H23" s="234"/>
      <c r="I23" s="464"/>
      <c r="J23" s="400"/>
      <c r="K23" s="4"/>
      <c r="L23" s="5"/>
      <c r="M23" s="4"/>
      <c r="N23" s="5"/>
    </row>
    <row r="24" spans="1:14" ht="15" customHeight="1">
      <c r="A24" s="595"/>
      <c r="B24" s="108" t="s">
        <v>101</v>
      </c>
      <c r="C24" s="94"/>
      <c r="D24" s="7"/>
      <c r="E24" s="302"/>
      <c r="F24" s="234"/>
      <c r="G24" s="233"/>
      <c r="H24" s="234"/>
      <c r="I24" s="465"/>
      <c r="J24" s="469"/>
      <c r="K24" s="4"/>
      <c r="L24" s="5"/>
      <c r="M24" s="4"/>
      <c r="N24" s="5"/>
    </row>
    <row r="25" spans="1:14" ht="15" customHeight="1" thickBot="1">
      <c r="A25" s="596"/>
      <c r="B25" s="107" t="s">
        <v>113</v>
      </c>
      <c r="C25" s="94"/>
      <c r="D25" s="143"/>
      <c r="E25" s="302"/>
      <c r="F25" s="234"/>
      <c r="G25" s="233"/>
      <c r="H25" s="234"/>
      <c r="I25" s="482"/>
      <c r="J25" s="401"/>
      <c r="K25" s="4"/>
      <c r="L25" s="5"/>
      <c r="M25" s="4"/>
      <c r="N25" s="5"/>
    </row>
    <row r="26" spans="1:14" ht="15" customHeight="1">
      <c r="A26" s="594" t="s">
        <v>21</v>
      </c>
      <c r="B26" s="107" t="s">
        <v>100</v>
      </c>
      <c r="C26" s="94"/>
      <c r="D26" s="141"/>
      <c r="E26" s="302"/>
      <c r="F26" s="234"/>
      <c r="G26" s="233"/>
      <c r="H26" s="234"/>
      <c r="I26" s="464"/>
      <c r="J26" s="400"/>
      <c r="K26" s="4"/>
      <c r="L26" s="5"/>
      <c r="M26" s="4"/>
      <c r="N26" s="5"/>
    </row>
    <row r="27" spans="1:14" ht="15" customHeight="1">
      <c r="A27" s="595"/>
      <c r="B27" s="108" t="s">
        <v>101</v>
      </c>
      <c r="C27" s="94"/>
      <c r="D27" s="7"/>
      <c r="E27" s="302"/>
      <c r="F27" s="234"/>
      <c r="G27" s="233"/>
      <c r="H27" s="234"/>
      <c r="I27" s="465"/>
      <c r="J27" s="469"/>
      <c r="K27" s="4"/>
      <c r="L27" s="5"/>
      <c r="M27" s="4"/>
      <c r="N27" s="5"/>
    </row>
    <row r="28" spans="1:14" ht="15" customHeight="1" thickBot="1">
      <c r="A28" s="596"/>
      <c r="B28" s="107" t="s">
        <v>113</v>
      </c>
      <c r="C28" s="94"/>
      <c r="D28" s="143"/>
      <c r="E28" s="302"/>
      <c r="F28" s="234"/>
      <c r="G28" s="233"/>
      <c r="H28" s="234"/>
      <c r="I28" s="482"/>
      <c r="J28" s="401"/>
      <c r="K28" s="4"/>
      <c r="L28" s="5"/>
      <c r="M28" s="4"/>
      <c r="N28" s="5"/>
    </row>
    <row r="29" spans="1:14" ht="15" customHeight="1">
      <c r="A29" s="594" t="s">
        <v>69</v>
      </c>
      <c r="B29" s="107" t="s">
        <v>100</v>
      </c>
      <c r="C29" s="94"/>
      <c r="D29" s="141"/>
      <c r="E29" s="302"/>
      <c r="F29" s="234"/>
      <c r="G29" s="233"/>
      <c r="H29" s="234"/>
      <c r="I29" s="464"/>
      <c r="J29" s="400"/>
      <c r="K29" s="4"/>
      <c r="L29" s="5"/>
      <c r="M29" s="4"/>
      <c r="N29" s="5"/>
    </row>
    <row r="30" spans="1:14" ht="15" customHeight="1">
      <c r="A30" s="595"/>
      <c r="B30" s="108" t="s">
        <v>101</v>
      </c>
      <c r="C30" s="94"/>
      <c r="D30" s="7"/>
      <c r="E30" s="302"/>
      <c r="F30" s="234"/>
      <c r="G30" s="233"/>
      <c r="H30" s="234"/>
      <c r="I30" s="465"/>
      <c r="J30" s="469"/>
      <c r="K30" s="4"/>
      <c r="L30" s="5"/>
      <c r="M30" s="4"/>
      <c r="N30" s="5"/>
    </row>
    <row r="31" spans="1:14" ht="15" customHeight="1" thickBot="1">
      <c r="A31" s="596"/>
      <c r="B31" s="107" t="s">
        <v>113</v>
      </c>
      <c r="C31" s="94"/>
      <c r="D31" s="143"/>
      <c r="E31" s="302"/>
      <c r="F31" s="234"/>
      <c r="G31" s="233"/>
      <c r="H31" s="234"/>
      <c r="I31" s="482"/>
      <c r="J31" s="401"/>
      <c r="K31" s="4"/>
      <c r="L31" s="5"/>
      <c r="M31" s="4"/>
      <c r="N31" s="5"/>
    </row>
    <row r="32" spans="1:14" ht="15" customHeight="1">
      <c r="A32" s="594" t="s">
        <v>22</v>
      </c>
      <c r="B32" s="107" t="s">
        <v>100</v>
      </c>
      <c r="C32" s="180"/>
      <c r="D32" s="141"/>
      <c r="E32" s="302"/>
      <c r="F32" s="234"/>
      <c r="G32" s="233"/>
      <c r="H32" s="234"/>
      <c r="I32" s="464"/>
      <c r="J32" s="400"/>
      <c r="K32" s="4"/>
      <c r="L32" s="5"/>
      <c r="M32" s="4"/>
      <c r="N32" s="5"/>
    </row>
    <row r="33" spans="1:14" ht="15" customHeight="1">
      <c r="A33" s="595"/>
      <c r="B33" s="108" t="s">
        <v>101</v>
      </c>
      <c r="C33" s="94"/>
      <c r="D33" s="7"/>
      <c r="E33" s="302"/>
      <c r="F33" s="234"/>
      <c r="G33" s="233"/>
      <c r="H33" s="234"/>
      <c r="I33" s="465"/>
      <c r="J33" s="469"/>
      <c r="K33" s="4"/>
      <c r="L33" s="5"/>
      <c r="M33" s="4"/>
      <c r="N33" s="5"/>
    </row>
    <row r="34" spans="1:14" ht="15" customHeight="1" thickBot="1">
      <c r="A34" s="596"/>
      <c r="B34" s="107" t="s">
        <v>113</v>
      </c>
      <c r="C34" s="94"/>
      <c r="D34" s="143"/>
      <c r="E34" s="302"/>
      <c r="F34" s="234"/>
      <c r="G34" s="233"/>
      <c r="H34" s="234"/>
      <c r="I34" s="482"/>
      <c r="J34" s="401"/>
      <c r="K34" s="4"/>
      <c r="L34" s="5"/>
      <c r="M34" s="4"/>
      <c r="N34" s="5"/>
    </row>
    <row r="35" spans="1:14" ht="15" customHeight="1">
      <c r="A35" s="406" t="s">
        <v>23</v>
      </c>
      <c r="B35" s="107" t="s">
        <v>100</v>
      </c>
      <c r="C35" s="107"/>
      <c r="D35" s="141"/>
      <c r="E35" s="302"/>
      <c r="F35" s="234"/>
      <c r="G35" s="233"/>
      <c r="H35" s="234"/>
      <c r="I35" s="464"/>
      <c r="J35" s="400"/>
      <c r="K35" s="4"/>
      <c r="L35" s="5"/>
      <c r="M35" s="4"/>
      <c r="N35" s="5"/>
    </row>
    <row r="36" spans="1:14" ht="15" customHeight="1">
      <c r="A36" s="563"/>
      <c r="B36" s="108" t="s">
        <v>101</v>
      </c>
      <c r="C36" s="107"/>
      <c r="D36" s="7"/>
      <c r="E36" s="302"/>
      <c r="F36" s="234"/>
      <c r="G36" s="233"/>
      <c r="H36" s="234"/>
      <c r="I36" s="465"/>
      <c r="J36" s="469"/>
      <c r="K36" s="4"/>
      <c r="L36" s="5"/>
      <c r="M36" s="4"/>
      <c r="N36" s="5"/>
    </row>
    <row r="37" spans="1:14" ht="15" customHeight="1" thickBot="1">
      <c r="A37" s="407"/>
      <c r="B37" s="107" t="s">
        <v>113</v>
      </c>
      <c r="C37" s="107"/>
      <c r="D37" s="143"/>
      <c r="E37" s="302"/>
      <c r="F37" s="234"/>
      <c r="G37" s="233"/>
      <c r="H37" s="234"/>
      <c r="I37" s="482"/>
      <c r="J37" s="401"/>
      <c r="K37" s="4"/>
      <c r="L37" s="5"/>
      <c r="M37" s="4"/>
      <c r="N37" s="5"/>
    </row>
    <row r="38" spans="1:14" ht="15" customHeight="1">
      <c r="A38" s="406" t="s">
        <v>24</v>
      </c>
      <c r="B38" s="107" t="s">
        <v>100</v>
      </c>
      <c r="C38" s="116"/>
      <c r="D38" s="141"/>
      <c r="E38" s="302"/>
      <c r="F38" s="234"/>
      <c r="G38" s="233"/>
      <c r="H38" s="234"/>
      <c r="I38" s="585"/>
      <c r="J38" s="555"/>
      <c r="K38" s="4"/>
      <c r="L38" s="5"/>
      <c r="M38" s="4"/>
      <c r="N38" s="5"/>
    </row>
    <row r="39" spans="1:14" ht="15" customHeight="1">
      <c r="A39" s="563"/>
      <c r="B39" s="108" t="s">
        <v>101</v>
      </c>
      <c r="C39" s="116"/>
      <c r="D39" s="7"/>
      <c r="E39" s="302"/>
      <c r="F39" s="234"/>
      <c r="G39" s="233"/>
      <c r="H39" s="234"/>
      <c r="I39" s="586"/>
      <c r="J39" s="556"/>
      <c r="K39" s="4"/>
      <c r="L39" s="5"/>
      <c r="M39" s="4"/>
      <c r="N39" s="5"/>
    </row>
    <row r="40" spans="1:14" ht="15" customHeight="1" thickBot="1">
      <c r="A40" s="407"/>
      <c r="B40" s="107" t="s">
        <v>113</v>
      </c>
      <c r="C40" s="107"/>
      <c r="D40" s="143"/>
      <c r="E40" s="302"/>
      <c r="F40" s="234"/>
      <c r="G40" s="233"/>
      <c r="H40" s="234"/>
      <c r="I40" s="587"/>
      <c r="J40" s="557"/>
      <c r="K40" s="4"/>
      <c r="L40" s="5"/>
      <c r="M40" s="4"/>
      <c r="N40" s="5"/>
    </row>
    <row r="41" spans="1:14" ht="15" customHeight="1">
      <c r="A41" s="406" t="s">
        <v>25</v>
      </c>
      <c r="B41" s="107" t="s">
        <v>100</v>
      </c>
      <c r="C41" s="107"/>
      <c r="D41" s="141"/>
      <c r="E41" s="302"/>
      <c r="F41" s="234"/>
      <c r="G41" s="233"/>
      <c r="H41" s="234"/>
      <c r="I41" s="585"/>
      <c r="J41" s="400"/>
      <c r="K41" s="4"/>
      <c r="L41" s="5"/>
      <c r="M41" s="4"/>
      <c r="N41" s="5"/>
    </row>
    <row r="42" spans="1:14" ht="15" customHeight="1">
      <c r="A42" s="563"/>
      <c r="B42" s="108" t="s">
        <v>101</v>
      </c>
      <c r="C42" s="107"/>
      <c r="D42" s="7"/>
      <c r="E42" s="302"/>
      <c r="F42" s="234"/>
      <c r="G42" s="233"/>
      <c r="H42" s="234"/>
      <c r="I42" s="586"/>
      <c r="J42" s="469"/>
      <c r="K42" s="4"/>
      <c r="L42" s="5"/>
      <c r="M42" s="4"/>
      <c r="N42" s="5"/>
    </row>
    <row r="43" spans="1:14" ht="15" customHeight="1" thickBot="1">
      <c r="A43" s="407"/>
      <c r="B43" s="107" t="s">
        <v>113</v>
      </c>
      <c r="C43" s="107"/>
      <c r="D43" s="143"/>
      <c r="E43" s="302"/>
      <c r="F43" s="234"/>
      <c r="G43" s="233"/>
      <c r="H43" s="234"/>
      <c r="I43" s="587"/>
      <c r="J43" s="401"/>
      <c r="K43" s="4"/>
      <c r="L43" s="5"/>
      <c r="M43" s="4"/>
      <c r="N43" s="5"/>
    </row>
    <row r="44" spans="1:14" ht="15" customHeight="1">
      <c r="A44" s="406" t="s">
        <v>26</v>
      </c>
      <c r="B44" s="107" t="s">
        <v>100</v>
      </c>
      <c r="C44" s="116"/>
      <c r="D44" s="141"/>
      <c r="E44" s="303"/>
      <c r="F44" s="232"/>
      <c r="G44" s="231"/>
      <c r="H44" s="232"/>
      <c r="I44" s="464"/>
      <c r="J44" s="400"/>
      <c r="K44" s="9"/>
      <c r="L44" s="10"/>
      <c r="M44" s="9"/>
      <c r="N44" s="10"/>
    </row>
    <row r="45" spans="1:14" ht="15" customHeight="1">
      <c r="A45" s="563"/>
      <c r="B45" s="108" t="s">
        <v>101</v>
      </c>
      <c r="C45" s="116"/>
      <c r="D45" s="7"/>
      <c r="E45" s="303"/>
      <c r="F45" s="232"/>
      <c r="G45" s="231"/>
      <c r="H45" s="232"/>
      <c r="I45" s="465"/>
      <c r="J45" s="469"/>
      <c r="K45" s="9"/>
      <c r="L45" s="10"/>
      <c r="M45" s="9"/>
      <c r="N45" s="10"/>
    </row>
    <row r="46" spans="1:14" ht="15" customHeight="1" thickBot="1">
      <c r="A46" s="359"/>
      <c r="B46" s="107" t="s">
        <v>113</v>
      </c>
      <c r="C46" s="107"/>
      <c r="D46" s="143"/>
      <c r="E46" s="394"/>
      <c r="F46" s="285"/>
      <c r="G46" s="284"/>
      <c r="H46" s="285"/>
      <c r="I46" s="481"/>
      <c r="J46" s="377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/>
  <mergeCells count="55">
    <mergeCell ref="A26:A28"/>
    <mergeCell ref="A29:A31"/>
    <mergeCell ref="A32:A34"/>
    <mergeCell ref="A14:A16"/>
    <mergeCell ref="A17:A19"/>
    <mergeCell ref="A20:A22"/>
    <mergeCell ref="A23:A25"/>
    <mergeCell ref="A35:A37"/>
    <mergeCell ref="A38:A40"/>
    <mergeCell ref="A41:A43"/>
    <mergeCell ref="A44:A46"/>
    <mergeCell ref="M9:N9"/>
    <mergeCell ref="A6:N7"/>
    <mergeCell ref="A8:A10"/>
    <mergeCell ref="B8:D8"/>
    <mergeCell ref="E8:F8"/>
    <mergeCell ref="G8:N8"/>
    <mergeCell ref="A11:A13"/>
    <mergeCell ref="I9:J9"/>
    <mergeCell ref="K9:L9"/>
    <mergeCell ref="F9:F10"/>
    <mergeCell ref="G9:H9"/>
    <mergeCell ref="B9:C10"/>
    <mergeCell ref="E11:E13"/>
    <mergeCell ref="D9:D10"/>
    <mergeCell ref="E9:E10"/>
    <mergeCell ref="F11:F13"/>
    <mergeCell ref="J20:J22"/>
    <mergeCell ref="I11:I13"/>
    <mergeCell ref="J11:J13"/>
    <mergeCell ref="I14:I16"/>
    <mergeCell ref="J14:J16"/>
    <mergeCell ref="I17:I19"/>
    <mergeCell ref="J17:J19"/>
    <mergeCell ref="I20:I22"/>
    <mergeCell ref="J29:J31"/>
    <mergeCell ref="I32:I34"/>
    <mergeCell ref="I35:I37"/>
    <mergeCell ref="I23:I25"/>
    <mergeCell ref="J23:J25"/>
    <mergeCell ref="I26:I28"/>
    <mergeCell ref="J26:J28"/>
    <mergeCell ref="I29:I31"/>
    <mergeCell ref="I44:I46"/>
    <mergeCell ref="J32:J34"/>
    <mergeCell ref="J35:J37"/>
    <mergeCell ref="J38:J40"/>
    <mergeCell ref="J41:J43"/>
    <mergeCell ref="J44:J46"/>
    <mergeCell ref="I38:I40"/>
    <mergeCell ref="I41:I43"/>
    <mergeCell ref="E14:E16"/>
    <mergeCell ref="F14:F16"/>
    <mergeCell ref="E17:E19"/>
    <mergeCell ref="F17:F19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5">
      <selection activeCell="E26" sqref="E26:E28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29" t="s">
        <v>41</v>
      </c>
      <c r="B1" s="30" t="s">
        <v>103</v>
      </c>
      <c r="C1" s="30"/>
      <c r="D1" s="31"/>
      <c r="E1" s="31"/>
      <c r="F1" s="31">
        <v>51131</v>
      </c>
      <c r="G1" s="31"/>
      <c r="H1" s="29" t="s">
        <v>29</v>
      </c>
      <c r="I1" s="29"/>
      <c r="J1" s="29"/>
      <c r="K1" s="31">
        <v>1104</v>
      </c>
      <c r="M1" s="31"/>
      <c r="N1" s="31"/>
      <c r="O1" s="32"/>
    </row>
    <row r="2" spans="1:15" ht="13.5" customHeight="1">
      <c r="A2" s="30" t="s">
        <v>1</v>
      </c>
      <c r="B2" s="30" t="s">
        <v>105</v>
      </c>
      <c r="C2" s="30"/>
      <c r="D2" s="31"/>
      <c r="E2" s="31"/>
      <c r="F2" s="31">
        <v>51130</v>
      </c>
      <c r="G2" s="31"/>
      <c r="H2" s="30" t="s">
        <v>2</v>
      </c>
      <c r="I2" s="30"/>
      <c r="J2" s="30"/>
      <c r="K2" s="31">
        <v>7</v>
      </c>
      <c r="M2" s="31"/>
      <c r="N2" s="31"/>
      <c r="O2" s="32"/>
    </row>
    <row r="3" spans="1:15" ht="12.75" customHeight="1">
      <c r="A3" s="30" t="s">
        <v>0</v>
      </c>
      <c r="B3" s="30" t="s">
        <v>38</v>
      </c>
      <c r="C3" s="30"/>
      <c r="D3" s="31"/>
      <c r="E3" s="31"/>
      <c r="F3" s="31"/>
      <c r="G3" s="31"/>
      <c r="H3" s="30" t="s">
        <v>3</v>
      </c>
      <c r="I3" s="30"/>
      <c r="J3" s="30"/>
      <c r="K3" s="31">
        <v>2</v>
      </c>
      <c r="M3" s="31"/>
      <c r="N3" s="31"/>
      <c r="O3" s="32"/>
    </row>
    <row r="4" spans="1:15" ht="12.75" customHeight="1">
      <c r="A4" s="30" t="s">
        <v>4</v>
      </c>
      <c r="B4" s="30">
        <v>195</v>
      </c>
      <c r="C4" s="30"/>
      <c r="D4" s="31"/>
      <c r="E4" s="31"/>
      <c r="F4" s="31"/>
      <c r="G4" s="31"/>
      <c r="H4" s="30" t="s">
        <v>31</v>
      </c>
      <c r="I4" s="30"/>
      <c r="J4" s="30"/>
      <c r="K4" s="30" t="s">
        <v>62</v>
      </c>
      <c r="M4" s="31"/>
      <c r="N4" s="31"/>
      <c r="O4" s="31"/>
    </row>
    <row r="5" spans="1:15" ht="15.7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 t="s">
        <v>65</v>
      </c>
      <c r="M5" s="32"/>
      <c r="N5" s="32"/>
      <c r="O5" s="32"/>
    </row>
    <row r="6" spans="1:15" ht="9.75" customHeight="1" thickTop="1">
      <c r="A6" s="351" t="s">
        <v>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3"/>
      <c r="O6" s="32"/>
    </row>
    <row r="7" spans="1:15" ht="9.75" customHeight="1" thickBot="1">
      <c r="A7" s="354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6"/>
      <c r="O7" s="32"/>
    </row>
    <row r="8" spans="1:15" ht="15" customHeight="1" thickBot="1" thickTop="1">
      <c r="A8" s="331" t="s">
        <v>6</v>
      </c>
      <c r="B8" s="334" t="s">
        <v>7</v>
      </c>
      <c r="C8" s="335"/>
      <c r="D8" s="336"/>
      <c r="E8" s="334" t="s">
        <v>11</v>
      </c>
      <c r="F8" s="336"/>
      <c r="G8" s="339" t="s">
        <v>15</v>
      </c>
      <c r="H8" s="337"/>
      <c r="I8" s="337"/>
      <c r="J8" s="337"/>
      <c r="K8" s="337"/>
      <c r="L8" s="337"/>
      <c r="M8" s="337"/>
      <c r="N8" s="369"/>
      <c r="O8" s="32"/>
    </row>
    <row r="9" spans="1:15" ht="15" customHeight="1" thickTop="1">
      <c r="A9" s="332"/>
      <c r="B9" s="347" t="s">
        <v>8</v>
      </c>
      <c r="C9" s="348"/>
      <c r="D9" s="324" t="s">
        <v>9</v>
      </c>
      <c r="E9" s="325" t="s">
        <v>66</v>
      </c>
      <c r="F9" s="324" t="s">
        <v>9</v>
      </c>
      <c r="G9" s="349" t="s">
        <v>27</v>
      </c>
      <c r="H9" s="350"/>
      <c r="I9" s="349" t="s">
        <v>28</v>
      </c>
      <c r="J9" s="350"/>
      <c r="K9" s="349" t="s">
        <v>13</v>
      </c>
      <c r="L9" s="350"/>
      <c r="M9" s="349" t="s">
        <v>14</v>
      </c>
      <c r="N9" s="350"/>
      <c r="O9" s="32"/>
    </row>
    <row r="10" spans="1:15" ht="15" customHeight="1" thickBot="1">
      <c r="A10" s="333"/>
      <c r="B10" s="345"/>
      <c r="C10" s="340"/>
      <c r="D10" s="370"/>
      <c r="E10" s="326"/>
      <c r="F10" s="327"/>
      <c r="G10" s="11" t="s">
        <v>114</v>
      </c>
      <c r="H10" s="36" t="s">
        <v>9</v>
      </c>
      <c r="I10" s="37" t="s">
        <v>12</v>
      </c>
      <c r="J10" s="36" t="s">
        <v>9</v>
      </c>
      <c r="K10" s="37" t="s">
        <v>96</v>
      </c>
      <c r="L10" s="36" t="s">
        <v>9</v>
      </c>
      <c r="M10" s="37" t="s">
        <v>97</v>
      </c>
      <c r="N10" s="36" t="s">
        <v>9</v>
      </c>
      <c r="O10" s="32"/>
    </row>
    <row r="11" spans="1:15" ht="12.75" customHeight="1" thickTop="1">
      <c r="A11" s="347" t="s">
        <v>16</v>
      </c>
      <c r="B11" s="265" t="s">
        <v>94</v>
      </c>
      <c r="C11" s="188">
        <v>1480</v>
      </c>
      <c r="D11" s="189">
        <f>(6.29+2.177+0.437+0.015)*1.075*1.2</f>
        <v>11.50551</v>
      </c>
      <c r="E11" s="348">
        <v>50</v>
      </c>
      <c r="F11" s="324">
        <v>52.47</v>
      </c>
      <c r="G11" s="328">
        <v>934</v>
      </c>
      <c r="H11" s="324">
        <v>56.19</v>
      </c>
      <c r="I11" s="40"/>
      <c r="J11" s="41"/>
      <c r="K11" s="40"/>
      <c r="L11" s="41"/>
      <c r="M11" s="40"/>
      <c r="N11" s="41"/>
      <c r="O11" s="32"/>
    </row>
    <row r="12" spans="1:15" ht="12.75" customHeight="1">
      <c r="A12" s="345"/>
      <c r="B12" s="266" t="s">
        <v>95</v>
      </c>
      <c r="C12" s="89">
        <v>220</v>
      </c>
      <c r="D12" s="190">
        <f>(4.04+0.726+0.437+0.015)*1.075*1.2</f>
        <v>6.7312199999999995</v>
      </c>
      <c r="E12" s="340"/>
      <c r="F12" s="370"/>
      <c r="G12" s="329"/>
      <c r="H12" s="370"/>
      <c r="I12" s="40"/>
      <c r="J12" s="41"/>
      <c r="K12" s="40"/>
      <c r="L12" s="41"/>
      <c r="M12" s="40"/>
      <c r="N12" s="41"/>
      <c r="O12" s="32"/>
    </row>
    <row r="13" spans="1:15" ht="12" customHeight="1" thickBot="1">
      <c r="A13" s="346"/>
      <c r="B13" s="267" t="s">
        <v>107</v>
      </c>
      <c r="C13" s="150">
        <v>33</v>
      </c>
      <c r="D13" s="192">
        <f>157.732*1.075*1.2</f>
        <v>203.47427999999996</v>
      </c>
      <c r="E13" s="341"/>
      <c r="F13" s="338"/>
      <c r="G13" s="210">
        <v>24019</v>
      </c>
      <c r="H13" s="39">
        <v>6.91</v>
      </c>
      <c r="I13" s="38"/>
      <c r="J13" s="39"/>
      <c r="K13" s="38"/>
      <c r="L13" s="39"/>
      <c r="M13" s="38"/>
      <c r="N13" s="39"/>
      <c r="O13" s="32"/>
    </row>
    <row r="14" spans="1:15" ht="15" customHeight="1" thickTop="1">
      <c r="A14" s="344" t="s">
        <v>17</v>
      </c>
      <c r="B14" s="84" t="s">
        <v>94</v>
      </c>
      <c r="C14" s="170">
        <v>1520</v>
      </c>
      <c r="D14" s="189">
        <f>(6.29+2.241+0.437+0.015)*1.075*1.2</f>
        <v>11.58807</v>
      </c>
      <c r="E14" s="339">
        <f>175</f>
        <v>175</v>
      </c>
      <c r="F14" s="369">
        <v>52.47</v>
      </c>
      <c r="G14" s="328">
        <v>934</v>
      </c>
      <c r="H14" s="324">
        <v>56.19</v>
      </c>
      <c r="I14" s="40"/>
      <c r="J14" s="41"/>
      <c r="K14" s="40"/>
      <c r="L14" s="41"/>
      <c r="M14" s="40"/>
      <c r="N14" s="41"/>
      <c r="O14" s="32"/>
    </row>
    <row r="15" spans="1:15" ht="15" customHeight="1">
      <c r="A15" s="345"/>
      <c r="B15" s="84" t="s">
        <v>95</v>
      </c>
      <c r="C15" s="79">
        <v>180</v>
      </c>
      <c r="D15" s="190">
        <f>(4.04+0.747+0.437+0.015)*1.075*1.2</f>
        <v>6.75831</v>
      </c>
      <c r="E15" s="340"/>
      <c r="F15" s="370"/>
      <c r="G15" s="329"/>
      <c r="H15" s="370"/>
      <c r="I15" s="40"/>
      <c r="J15" s="41"/>
      <c r="K15" s="40"/>
      <c r="L15" s="41"/>
      <c r="M15" s="40"/>
      <c r="N15" s="41"/>
      <c r="O15" s="32"/>
    </row>
    <row r="16" spans="1:15" ht="15" customHeight="1" thickBot="1">
      <c r="A16" s="346"/>
      <c r="B16" s="82" t="s">
        <v>107</v>
      </c>
      <c r="C16" s="79">
        <v>33</v>
      </c>
      <c r="D16" s="192">
        <f>159.562*1.075*1.2</f>
        <v>205.83498</v>
      </c>
      <c r="E16" s="340"/>
      <c r="F16" s="370"/>
      <c r="G16" s="210">
        <v>29075</v>
      </c>
      <c r="H16" s="39">
        <v>6.91</v>
      </c>
      <c r="I16" s="40"/>
      <c r="J16" s="41"/>
      <c r="K16" s="40"/>
      <c r="L16" s="41"/>
      <c r="M16" s="40"/>
      <c r="N16" s="41"/>
      <c r="O16" s="32"/>
    </row>
    <row r="17" spans="1:15" ht="15" customHeight="1">
      <c r="A17" s="344" t="s">
        <v>18</v>
      </c>
      <c r="B17" s="86" t="s">
        <v>94</v>
      </c>
      <c r="C17" s="171">
        <v>1740</v>
      </c>
      <c r="D17" s="189">
        <f>(6.29+2.241+0.437+0.015)*1.075*1.2</f>
        <v>11.58807</v>
      </c>
      <c r="E17" s="339">
        <v>147</v>
      </c>
      <c r="F17" s="369">
        <v>52.47</v>
      </c>
      <c r="G17" s="342">
        <v>934</v>
      </c>
      <c r="H17" s="369">
        <v>56.19</v>
      </c>
      <c r="I17" s="62"/>
      <c r="J17" s="34"/>
      <c r="K17" s="62"/>
      <c r="L17" s="34"/>
      <c r="M17" s="62"/>
      <c r="N17" s="34"/>
      <c r="O17" s="32"/>
    </row>
    <row r="18" spans="1:15" ht="15" customHeight="1">
      <c r="A18" s="345"/>
      <c r="B18" s="84" t="s">
        <v>95</v>
      </c>
      <c r="C18" s="79">
        <v>220</v>
      </c>
      <c r="D18" s="190">
        <f>(4.04+0.747+0.437+0.015)*1.075*1.2</f>
        <v>6.75831</v>
      </c>
      <c r="E18" s="340"/>
      <c r="F18" s="370"/>
      <c r="G18" s="343"/>
      <c r="H18" s="370"/>
      <c r="I18" s="40"/>
      <c r="J18" s="41"/>
      <c r="K18" s="40"/>
      <c r="L18" s="41"/>
      <c r="M18" s="40"/>
      <c r="N18" s="41"/>
      <c r="O18" s="32"/>
    </row>
    <row r="19" spans="1:15" ht="15" customHeight="1" thickBot="1">
      <c r="A19" s="346"/>
      <c r="B19" s="82" t="s">
        <v>107</v>
      </c>
      <c r="C19" s="78">
        <v>33</v>
      </c>
      <c r="D19" s="192">
        <f>159.562*1.075*1.2</f>
        <v>205.83498</v>
      </c>
      <c r="E19" s="341"/>
      <c r="F19" s="338"/>
      <c r="G19" s="211">
        <v>23285</v>
      </c>
      <c r="H19" s="198">
        <v>6.91</v>
      </c>
      <c r="I19" s="38"/>
      <c r="J19" s="39"/>
      <c r="K19" s="38"/>
      <c r="L19" s="39"/>
      <c r="M19" s="38"/>
      <c r="N19" s="39"/>
      <c r="O19" s="32"/>
    </row>
    <row r="20" spans="1:15" ht="15" customHeight="1">
      <c r="A20" s="344" t="s">
        <v>19</v>
      </c>
      <c r="B20" s="86" t="s">
        <v>94</v>
      </c>
      <c r="C20" s="171">
        <v>1480</v>
      </c>
      <c r="D20" s="189">
        <f>(6.29+2.241+0.437+0.015)*1.075*1.2</f>
        <v>11.58807</v>
      </c>
      <c r="E20" s="339">
        <v>54</v>
      </c>
      <c r="F20" s="369">
        <v>52.47</v>
      </c>
      <c r="G20" s="342">
        <v>934</v>
      </c>
      <c r="H20" s="369">
        <v>56.19</v>
      </c>
      <c r="I20" s="62"/>
      <c r="J20" s="34"/>
      <c r="K20" s="62"/>
      <c r="L20" s="34"/>
      <c r="M20" s="62"/>
      <c r="N20" s="34"/>
      <c r="O20" s="32"/>
    </row>
    <row r="21" spans="1:15" ht="15" customHeight="1">
      <c r="A21" s="345"/>
      <c r="B21" s="84" t="s">
        <v>95</v>
      </c>
      <c r="C21" s="79">
        <v>240</v>
      </c>
      <c r="D21" s="190">
        <f>(4.04+0.747+0.437+0.015)*1.075*1.2</f>
        <v>6.75831</v>
      </c>
      <c r="E21" s="340"/>
      <c r="F21" s="370"/>
      <c r="G21" s="343"/>
      <c r="H21" s="370"/>
      <c r="I21" s="40"/>
      <c r="J21" s="41"/>
      <c r="K21" s="40"/>
      <c r="L21" s="41"/>
      <c r="M21" s="40"/>
      <c r="N21" s="41"/>
      <c r="O21" s="32"/>
    </row>
    <row r="22" spans="1:15" ht="15" customHeight="1" thickBot="1">
      <c r="A22" s="346"/>
      <c r="B22" s="82" t="s">
        <v>107</v>
      </c>
      <c r="C22" s="78">
        <v>33</v>
      </c>
      <c r="D22" s="192">
        <f>159.562*1.075*1.2</f>
        <v>205.83498</v>
      </c>
      <c r="E22" s="341"/>
      <c r="F22" s="338"/>
      <c r="G22" s="211">
        <v>20241</v>
      </c>
      <c r="H22" s="198">
        <v>6.91</v>
      </c>
      <c r="I22" s="38"/>
      <c r="J22" s="39"/>
      <c r="K22" s="38"/>
      <c r="L22" s="39"/>
      <c r="M22" s="38"/>
      <c r="N22" s="39"/>
      <c r="O22" s="32"/>
    </row>
    <row r="23" spans="1:15" ht="15" customHeight="1">
      <c r="A23" s="344" t="s">
        <v>20</v>
      </c>
      <c r="B23" s="86" t="s">
        <v>94</v>
      </c>
      <c r="C23" s="171">
        <f>1380</f>
        <v>1380</v>
      </c>
      <c r="D23" s="189">
        <f>(6.29+2.241+0.437+0.015)*1.075*1.2</f>
        <v>11.58807</v>
      </c>
      <c r="E23" s="339">
        <v>33</v>
      </c>
      <c r="F23" s="369">
        <v>52.47</v>
      </c>
      <c r="G23" s="342">
        <v>934</v>
      </c>
      <c r="H23" s="369">
        <v>56.19</v>
      </c>
      <c r="I23" s="62"/>
      <c r="J23" s="34"/>
      <c r="K23" s="62"/>
      <c r="L23" s="34"/>
      <c r="M23" s="62"/>
      <c r="N23" s="34"/>
      <c r="O23" s="32"/>
    </row>
    <row r="24" spans="1:15" ht="15" customHeight="1">
      <c r="A24" s="345"/>
      <c r="B24" s="84" t="s">
        <v>95</v>
      </c>
      <c r="C24" s="79">
        <f>180</f>
        <v>180</v>
      </c>
      <c r="D24" s="190">
        <f>(4.04+0.747+0.437+0.015)*1.075*1.2</f>
        <v>6.75831</v>
      </c>
      <c r="E24" s="340"/>
      <c r="F24" s="370"/>
      <c r="G24" s="343"/>
      <c r="H24" s="370"/>
      <c r="I24" s="40"/>
      <c r="J24" s="41"/>
      <c r="K24" s="40"/>
      <c r="L24" s="41"/>
      <c r="M24" s="40"/>
      <c r="N24" s="41"/>
      <c r="O24" s="32"/>
    </row>
    <row r="25" spans="1:15" ht="15" customHeight="1" thickBot="1">
      <c r="A25" s="346"/>
      <c r="B25" s="82" t="s">
        <v>107</v>
      </c>
      <c r="C25" s="78">
        <v>33</v>
      </c>
      <c r="D25" s="192">
        <f>159.562*1.075*1.2</f>
        <v>205.83498</v>
      </c>
      <c r="E25" s="341"/>
      <c r="F25" s="338"/>
      <c r="G25" s="211">
        <v>0</v>
      </c>
      <c r="H25" s="198">
        <v>6.91</v>
      </c>
      <c r="I25" s="38"/>
      <c r="J25" s="39"/>
      <c r="K25" s="38"/>
      <c r="L25" s="39"/>
      <c r="M25" s="38"/>
      <c r="N25" s="39"/>
      <c r="O25" s="32"/>
    </row>
    <row r="26" spans="1:15" ht="15" customHeight="1">
      <c r="A26" s="344" t="s">
        <v>68</v>
      </c>
      <c r="B26" s="86" t="s">
        <v>94</v>
      </c>
      <c r="C26" s="171"/>
      <c r="D26" s="189"/>
      <c r="E26" s="339"/>
      <c r="F26" s="369"/>
      <c r="G26" s="342"/>
      <c r="H26" s="369"/>
      <c r="I26" s="62"/>
      <c r="J26" s="34"/>
      <c r="K26" s="62"/>
      <c r="L26" s="34"/>
      <c r="M26" s="62"/>
      <c r="N26" s="34"/>
      <c r="O26" s="32"/>
    </row>
    <row r="27" spans="1:15" ht="15" customHeight="1">
      <c r="A27" s="345"/>
      <c r="B27" s="82" t="s">
        <v>95</v>
      </c>
      <c r="C27" s="79"/>
      <c r="D27" s="190"/>
      <c r="E27" s="340"/>
      <c r="F27" s="370"/>
      <c r="G27" s="343"/>
      <c r="H27" s="370"/>
      <c r="I27" s="40"/>
      <c r="J27" s="41"/>
      <c r="K27" s="40"/>
      <c r="L27" s="41"/>
      <c r="M27" s="40"/>
      <c r="N27" s="41"/>
      <c r="O27" s="32"/>
    </row>
    <row r="28" spans="1:15" ht="15" customHeight="1" thickBot="1">
      <c r="A28" s="346"/>
      <c r="B28" s="82" t="s">
        <v>107</v>
      </c>
      <c r="C28" s="78"/>
      <c r="D28" s="192"/>
      <c r="E28" s="341"/>
      <c r="F28" s="338"/>
      <c r="G28" s="211"/>
      <c r="H28" s="198"/>
      <c r="I28" s="38"/>
      <c r="J28" s="39"/>
      <c r="K28" s="38"/>
      <c r="L28" s="39"/>
      <c r="M28" s="38"/>
      <c r="N28" s="39"/>
      <c r="O28" s="32"/>
    </row>
    <row r="29" spans="1:15" ht="15" customHeight="1">
      <c r="A29" s="344" t="s">
        <v>69</v>
      </c>
      <c r="B29" s="86" t="s">
        <v>94</v>
      </c>
      <c r="C29" s="277"/>
      <c r="D29" s="189"/>
      <c r="E29" s="339"/>
      <c r="F29" s="369"/>
      <c r="G29" s="342"/>
      <c r="H29" s="369"/>
      <c r="I29" s="9"/>
      <c r="J29" s="10"/>
      <c r="K29" s="9"/>
      <c r="L29" s="10"/>
      <c r="M29" s="9"/>
      <c r="N29" s="10"/>
      <c r="O29" s="32"/>
    </row>
    <row r="30" spans="1:15" ht="15" customHeight="1">
      <c r="A30" s="345"/>
      <c r="B30" s="84" t="s">
        <v>95</v>
      </c>
      <c r="C30" s="85"/>
      <c r="D30" s="190"/>
      <c r="E30" s="340"/>
      <c r="F30" s="370"/>
      <c r="G30" s="343"/>
      <c r="H30" s="370"/>
      <c r="I30" s="6"/>
      <c r="J30" s="7"/>
      <c r="K30" s="6"/>
      <c r="L30" s="7"/>
      <c r="M30" s="6"/>
      <c r="N30" s="7"/>
      <c r="O30" s="32"/>
    </row>
    <row r="31" spans="1:15" ht="15" customHeight="1" thickBot="1">
      <c r="A31" s="346"/>
      <c r="B31" s="82" t="s">
        <v>107</v>
      </c>
      <c r="C31" s="83"/>
      <c r="D31" s="192"/>
      <c r="E31" s="341"/>
      <c r="F31" s="338"/>
      <c r="G31" s="211"/>
      <c r="H31" s="198"/>
      <c r="I31" s="12"/>
      <c r="J31" s="13"/>
      <c r="K31" s="12"/>
      <c r="L31" s="13"/>
      <c r="M31" s="12"/>
      <c r="N31" s="13"/>
      <c r="O31" s="32"/>
    </row>
    <row r="32" spans="1:15" ht="15" customHeight="1">
      <c r="A32" s="344" t="s">
        <v>22</v>
      </c>
      <c r="B32" s="86" t="s">
        <v>94</v>
      </c>
      <c r="C32" s="277"/>
      <c r="D32" s="189"/>
      <c r="E32" s="339"/>
      <c r="F32" s="369"/>
      <c r="G32" s="342"/>
      <c r="H32" s="369"/>
      <c r="I32" s="12"/>
      <c r="J32" s="13"/>
      <c r="K32" s="12"/>
      <c r="L32" s="13"/>
      <c r="M32" s="12"/>
      <c r="N32" s="13"/>
      <c r="O32" s="32"/>
    </row>
    <row r="33" spans="1:15" ht="15" customHeight="1">
      <c r="A33" s="345"/>
      <c r="B33" s="84" t="s">
        <v>95</v>
      </c>
      <c r="C33" s="85"/>
      <c r="D33" s="190"/>
      <c r="E33" s="340"/>
      <c r="F33" s="370"/>
      <c r="G33" s="343"/>
      <c r="H33" s="370"/>
      <c r="I33" s="12"/>
      <c r="J33" s="13"/>
      <c r="K33" s="12"/>
      <c r="L33" s="13"/>
      <c r="M33" s="12"/>
      <c r="N33" s="13"/>
      <c r="O33" s="32"/>
    </row>
    <row r="34" spans="1:15" ht="15" customHeight="1" thickBot="1">
      <c r="A34" s="346"/>
      <c r="B34" s="82" t="s">
        <v>107</v>
      </c>
      <c r="C34" s="83"/>
      <c r="D34" s="192"/>
      <c r="E34" s="341"/>
      <c r="F34" s="338"/>
      <c r="G34" s="211"/>
      <c r="H34" s="198"/>
      <c r="I34" s="42"/>
      <c r="J34" s="43"/>
      <c r="K34" s="42"/>
      <c r="L34" s="43"/>
      <c r="M34" s="42"/>
      <c r="N34" s="43"/>
      <c r="O34" s="32"/>
    </row>
    <row r="35" spans="1:15" ht="13.5" customHeight="1">
      <c r="A35" s="344" t="s">
        <v>23</v>
      </c>
      <c r="B35" s="86" t="s">
        <v>94</v>
      </c>
      <c r="C35" s="171"/>
      <c r="D35" s="189"/>
      <c r="E35" s="339"/>
      <c r="F35" s="369"/>
      <c r="G35" s="342"/>
      <c r="H35" s="369"/>
      <c r="I35" s="42"/>
      <c r="J35" s="43"/>
      <c r="K35" s="42"/>
      <c r="L35" s="43"/>
      <c r="M35" s="42"/>
      <c r="N35" s="43"/>
      <c r="O35" s="32"/>
    </row>
    <row r="36" spans="1:15" ht="13.5" customHeight="1">
      <c r="A36" s="345"/>
      <c r="B36" s="84" t="s">
        <v>95</v>
      </c>
      <c r="C36" s="79"/>
      <c r="D36" s="190"/>
      <c r="E36" s="340"/>
      <c r="F36" s="370"/>
      <c r="G36" s="343"/>
      <c r="H36" s="370"/>
      <c r="I36" s="42"/>
      <c r="J36" s="43"/>
      <c r="K36" s="42"/>
      <c r="L36" s="43"/>
      <c r="M36" s="42"/>
      <c r="N36" s="43"/>
      <c r="O36" s="32"/>
    </row>
    <row r="37" spans="1:15" ht="11.25" customHeight="1" thickBot="1">
      <c r="A37" s="346"/>
      <c r="B37" s="82" t="s">
        <v>107</v>
      </c>
      <c r="C37" s="78"/>
      <c r="D37" s="192"/>
      <c r="E37" s="341"/>
      <c r="F37" s="338"/>
      <c r="G37" s="211"/>
      <c r="H37" s="198"/>
      <c r="I37" s="42"/>
      <c r="J37" s="43"/>
      <c r="K37" s="42"/>
      <c r="L37" s="43"/>
      <c r="M37" s="42"/>
      <c r="N37" s="43"/>
      <c r="O37" s="32"/>
    </row>
    <row r="38" spans="1:15" ht="14.25" customHeight="1">
      <c r="A38" s="344" t="s">
        <v>24</v>
      </c>
      <c r="B38" s="86" t="s">
        <v>94</v>
      </c>
      <c r="C38" s="80"/>
      <c r="D38" s="189"/>
      <c r="E38" s="339"/>
      <c r="F38" s="369"/>
      <c r="G38" s="342"/>
      <c r="H38" s="369"/>
      <c r="I38" s="42"/>
      <c r="J38" s="43"/>
      <c r="K38" s="42"/>
      <c r="L38" s="43"/>
      <c r="M38" s="42"/>
      <c r="N38" s="43"/>
      <c r="O38" s="32"/>
    </row>
    <row r="39" spans="1:15" ht="14.25" customHeight="1">
      <c r="A39" s="345"/>
      <c r="B39" s="84" t="s">
        <v>95</v>
      </c>
      <c r="C39" s="79"/>
      <c r="D39" s="190"/>
      <c r="E39" s="340"/>
      <c r="F39" s="370"/>
      <c r="G39" s="343"/>
      <c r="H39" s="370"/>
      <c r="I39" s="42"/>
      <c r="J39" s="43"/>
      <c r="K39" s="42"/>
      <c r="L39" s="43"/>
      <c r="M39" s="42"/>
      <c r="N39" s="43"/>
      <c r="O39" s="32"/>
    </row>
    <row r="40" spans="1:15" ht="12.75" customHeight="1" thickBot="1">
      <c r="A40" s="346"/>
      <c r="B40" s="82" t="s">
        <v>107</v>
      </c>
      <c r="C40" s="78"/>
      <c r="D40" s="192"/>
      <c r="E40" s="341"/>
      <c r="F40" s="338"/>
      <c r="G40" s="211"/>
      <c r="H40" s="198"/>
      <c r="I40" s="42"/>
      <c r="J40" s="43"/>
      <c r="K40" s="42"/>
      <c r="L40" s="43"/>
      <c r="M40" s="42"/>
      <c r="N40" s="43"/>
      <c r="O40" s="32"/>
    </row>
    <row r="41" spans="1:15" ht="15" customHeight="1">
      <c r="A41" s="344" t="s">
        <v>25</v>
      </c>
      <c r="B41" s="86" t="s">
        <v>94</v>
      </c>
      <c r="C41" s="80"/>
      <c r="D41" s="189"/>
      <c r="E41" s="339"/>
      <c r="F41" s="369"/>
      <c r="G41" s="365"/>
      <c r="H41" s="367"/>
      <c r="I41" s="42"/>
      <c r="J41" s="43"/>
      <c r="K41" s="42"/>
      <c r="L41" s="43"/>
      <c r="M41" s="42"/>
      <c r="N41" s="43"/>
      <c r="O41" s="32"/>
    </row>
    <row r="42" spans="1:15" ht="15" customHeight="1">
      <c r="A42" s="345"/>
      <c r="B42" s="84" t="s">
        <v>95</v>
      </c>
      <c r="C42" s="79"/>
      <c r="D42" s="190"/>
      <c r="E42" s="340"/>
      <c r="F42" s="370"/>
      <c r="G42" s="366"/>
      <c r="H42" s="368"/>
      <c r="I42" s="42"/>
      <c r="J42" s="43"/>
      <c r="K42" s="42"/>
      <c r="L42" s="43"/>
      <c r="M42" s="42"/>
      <c r="N42" s="43"/>
      <c r="O42" s="32"/>
    </row>
    <row r="43" spans="1:15" ht="15" customHeight="1" thickBot="1">
      <c r="A43" s="346"/>
      <c r="B43" s="82" t="s">
        <v>107</v>
      </c>
      <c r="C43" s="78"/>
      <c r="D43" s="192"/>
      <c r="E43" s="341"/>
      <c r="F43" s="338"/>
      <c r="G43" s="197"/>
      <c r="H43" s="198"/>
      <c r="I43" s="42"/>
      <c r="J43" s="43"/>
      <c r="K43" s="42"/>
      <c r="L43" s="43"/>
      <c r="M43" s="42"/>
      <c r="N43" s="43"/>
      <c r="O43" s="32"/>
    </row>
    <row r="44" spans="1:15" ht="12" customHeight="1">
      <c r="A44" s="344" t="s">
        <v>26</v>
      </c>
      <c r="B44" s="86" t="s">
        <v>94</v>
      </c>
      <c r="C44" s="80"/>
      <c r="D44" s="189"/>
      <c r="E44" s="339"/>
      <c r="F44" s="369"/>
      <c r="G44" s="365"/>
      <c r="H44" s="367"/>
      <c r="I44" s="62"/>
      <c r="J44" s="34"/>
      <c r="K44" s="62"/>
      <c r="L44" s="34"/>
      <c r="M44" s="62"/>
      <c r="N44" s="34"/>
      <c r="O44" s="32"/>
    </row>
    <row r="45" spans="1:15" ht="12" customHeight="1">
      <c r="A45" s="345"/>
      <c r="B45" s="84" t="s">
        <v>95</v>
      </c>
      <c r="C45" s="79"/>
      <c r="D45" s="190"/>
      <c r="E45" s="340"/>
      <c r="F45" s="370"/>
      <c r="G45" s="366"/>
      <c r="H45" s="368"/>
      <c r="I45" s="62"/>
      <c r="J45" s="34"/>
      <c r="K45" s="62"/>
      <c r="L45" s="34"/>
      <c r="M45" s="62"/>
      <c r="N45" s="34"/>
      <c r="O45" s="32"/>
    </row>
    <row r="46" spans="1:15" ht="12.75" customHeight="1" thickBot="1">
      <c r="A46" s="330"/>
      <c r="B46" s="82" t="s">
        <v>107</v>
      </c>
      <c r="C46" s="88"/>
      <c r="D46" s="192"/>
      <c r="E46" s="318"/>
      <c r="F46" s="327"/>
      <c r="G46" s="197"/>
      <c r="H46" s="198"/>
      <c r="I46" s="37"/>
      <c r="J46" s="36"/>
      <c r="K46" s="37"/>
      <c r="L46" s="36"/>
      <c r="M46" s="37"/>
      <c r="N46" s="36"/>
      <c r="O46" s="32"/>
    </row>
    <row r="47" spans="1:15" ht="9.75" customHeight="1" thickTop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ht="13.5" customHeight="1"/>
    <row r="49" spans="6:9" ht="13.5" customHeight="1">
      <c r="F49" s="92"/>
      <c r="G49" s="92"/>
      <c r="H49" s="92"/>
      <c r="I49" s="92"/>
    </row>
    <row r="50" spans="6:9" ht="13.5" customHeight="1">
      <c r="F50" s="92"/>
      <c r="G50" s="363"/>
      <c r="H50" s="364"/>
      <c r="I50" s="92"/>
    </row>
    <row r="51" spans="6:9" ht="13.5" customHeight="1">
      <c r="F51" s="92"/>
      <c r="G51" s="363"/>
      <c r="H51" s="364"/>
      <c r="I51" s="92"/>
    </row>
    <row r="52" spans="6:9" ht="13.5" customHeight="1">
      <c r="F52" s="92"/>
      <c r="G52" s="199"/>
      <c r="H52" s="175"/>
      <c r="I52" s="92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5">
    <mergeCell ref="H17:H18"/>
    <mergeCell ref="G20:G21"/>
    <mergeCell ref="H20:H21"/>
    <mergeCell ref="H38:H39"/>
    <mergeCell ref="H23:H24"/>
    <mergeCell ref="G26:G27"/>
    <mergeCell ref="H26:H27"/>
    <mergeCell ref="G35:G36"/>
    <mergeCell ref="H35:H36"/>
    <mergeCell ref="H32:H33"/>
    <mergeCell ref="G29:G30"/>
    <mergeCell ref="H29:H30"/>
    <mergeCell ref="G32:G33"/>
    <mergeCell ref="A35:A37"/>
    <mergeCell ref="F35:F37"/>
    <mergeCell ref="A38:A40"/>
    <mergeCell ref="E38:E40"/>
    <mergeCell ref="F38:F40"/>
    <mergeCell ref="G38:G39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G17:G18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G50:G51"/>
    <mergeCell ref="H50:H51"/>
    <mergeCell ref="G41:G42"/>
    <mergeCell ref="H41:H42"/>
    <mergeCell ref="H44:H45"/>
    <mergeCell ref="G44:G45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4">
      <selection activeCell="E23" sqref="E23:E25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44" t="s">
        <v>41</v>
      </c>
      <c r="B1" s="45" t="s">
        <v>42</v>
      </c>
      <c r="C1" s="45"/>
      <c r="D1" s="46"/>
      <c r="E1" s="47">
        <v>51400</v>
      </c>
      <c r="F1" s="47"/>
      <c r="G1" s="47"/>
      <c r="H1" s="47"/>
      <c r="I1" s="423" t="s">
        <v>29</v>
      </c>
      <c r="J1" s="423"/>
      <c r="K1" s="423"/>
      <c r="L1" s="48">
        <v>1081</v>
      </c>
      <c r="M1" s="47"/>
      <c r="N1" s="47"/>
      <c r="O1" s="46"/>
    </row>
    <row r="2" spans="1:15" ht="12.75">
      <c r="A2" s="45" t="s">
        <v>1</v>
      </c>
      <c r="B2" s="45" t="s">
        <v>57</v>
      </c>
      <c r="C2" s="45"/>
      <c r="D2" s="46"/>
      <c r="E2" s="47"/>
      <c r="F2" s="47"/>
      <c r="G2" s="47"/>
      <c r="H2" s="47"/>
      <c r="I2" s="423" t="s">
        <v>2</v>
      </c>
      <c r="J2" s="423"/>
      <c r="K2" s="423"/>
      <c r="L2" s="47">
        <v>8</v>
      </c>
      <c r="M2" s="47"/>
      <c r="N2" s="47"/>
      <c r="O2" s="46"/>
    </row>
    <row r="3" spans="1:15" ht="12.75">
      <c r="A3" s="45" t="s">
        <v>0</v>
      </c>
      <c r="B3" s="45" t="s">
        <v>38</v>
      </c>
      <c r="C3" s="45"/>
      <c r="D3" s="46"/>
      <c r="E3" s="47"/>
      <c r="F3" s="47"/>
      <c r="G3" s="47"/>
      <c r="H3" s="47"/>
      <c r="I3" s="423" t="s">
        <v>3</v>
      </c>
      <c r="J3" s="423"/>
      <c r="K3" s="423"/>
      <c r="L3" s="47" t="s">
        <v>49</v>
      </c>
      <c r="M3" s="47"/>
      <c r="N3" s="47"/>
      <c r="O3" s="46"/>
    </row>
    <row r="4" spans="1:15" ht="12.75">
      <c r="A4" s="45" t="s">
        <v>4</v>
      </c>
      <c r="B4" s="45">
        <v>208</v>
      </c>
      <c r="C4" s="45"/>
      <c r="D4" s="47"/>
      <c r="E4" s="47"/>
      <c r="F4" s="47"/>
      <c r="G4" s="47"/>
      <c r="H4" s="47"/>
      <c r="I4" s="45" t="s">
        <v>31</v>
      </c>
      <c r="J4" s="45"/>
      <c r="K4" s="45"/>
      <c r="L4" s="45" t="s">
        <v>62</v>
      </c>
      <c r="M4" s="47"/>
      <c r="N4" s="47"/>
      <c r="O4" s="47"/>
    </row>
    <row r="5" spans="1:15" ht="13.5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9"/>
      <c r="L5" s="49" t="s">
        <v>65</v>
      </c>
      <c r="M5" s="49"/>
      <c r="N5" s="47"/>
      <c r="O5" s="46"/>
    </row>
    <row r="6" spans="1:15" ht="13.5" thickTop="1">
      <c r="A6" s="424" t="s">
        <v>5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6"/>
      <c r="O6" s="46"/>
    </row>
    <row r="7" spans="1:15" ht="13.5" thickBot="1">
      <c r="A7" s="427"/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9"/>
      <c r="O7" s="46"/>
    </row>
    <row r="8" spans="1:15" ht="14.25" thickBot="1" thickTop="1">
      <c r="A8" s="414" t="s">
        <v>6</v>
      </c>
      <c r="B8" s="416" t="s">
        <v>7</v>
      </c>
      <c r="C8" s="417"/>
      <c r="D8" s="418"/>
      <c r="E8" s="416" t="s">
        <v>11</v>
      </c>
      <c r="F8" s="418"/>
      <c r="G8" s="316" t="s">
        <v>15</v>
      </c>
      <c r="H8" s="317"/>
      <c r="I8" s="317"/>
      <c r="J8" s="317"/>
      <c r="K8" s="317"/>
      <c r="L8" s="317"/>
      <c r="M8" s="317"/>
      <c r="N8" s="319"/>
      <c r="O8" s="46"/>
    </row>
    <row r="9" spans="1:15" ht="13.5" thickTop="1">
      <c r="A9" s="315"/>
      <c r="B9" s="419" t="s">
        <v>8</v>
      </c>
      <c r="C9" s="420"/>
      <c r="D9" s="307" t="s">
        <v>9</v>
      </c>
      <c r="E9" s="308" t="s">
        <v>67</v>
      </c>
      <c r="F9" s="307" t="s">
        <v>9</v>
      </c>
      <c r="G9" s="311" t="s">
        <v>27</v>
      </c>
      <c r="H9" s="312"/>
      <c r="I9" s="311" t="s">
        <v>28</v>
      </c>
      <c r="J9" s="312"/>
      <c r="K9" s="311" t="s">
        <v>13</v>
      </c>
      <c r="L9" s="312"/>
      <c r="M9" s="311" t="s">
        <v>14</v>
      </c>
      <c r="N9" s="312"/>
      <c r="O9" s="46"/>
    </row>
    <row r="10" spans="1:15" ht="13.5" thickBot="1">
      <c r="A10" s="415"/>
      <c r="B10" s="421"/>
      <c r="C10" s="422"/>
      <c r="D10" s="320"/>
      <c r="E10" s="309"/>
      <c r="F10" s="310"/>
      <c r="G10" s="11" t="s">
        <v>114</v>
      </c>
      <c r="H10" s="53" t="s">
        <v>9</v>
      </c>
      <c r="I10" s="54" t="s">
        <v>12</v>
      </c>
      <c r="J10" s="53" t="s">
        <v>9</v>
      </c>
      <c r="K10" s="54" t="s">
        <v>67</v>
      </c>
      <c r="L10" s="53" t="s">
        <v>9</v>
      </c>
      <c r="M10" s="54" t="s">
        <v>30</v>
      </c>
      <c r="N10" s="53" t="s">
        <v>9</v>
      </c>
      <c r="O10" s="46"/>
    </row>
    <row r="11" spans="1:15" ht="15.75" customHeight="1" thickTop="1">
      <c r="A11" s="419" t="s">
        <v>16</v>
      </c>
      <c r="B11" s="268" t="s">
        <v>94</v>
      </c>
      <c r="C11" s="188">
        <v>1770</v>
      </c>
      <c r="D11" s="189">
        <f>(6.29+3.187+0.437+0.015)*1.075*1.2</f>
        <v>12.808409999999999</v>
      </c>
      <c r="E11" s="420">
        <f>72</f>
        <v>72</v>
      </c>
      <c r="F11" s="307">
        <v>52.47</v>
      </c>
      <c r="G11" s="430">
        <v>1098.8</v>
      </c>
      <c r="H11" s="432">
        <v>56.19</v>
      </c>
      <c r="I11" s="51"/>
      <c r="J11" s="52"/>
      <c r="K11" s="51"/>
      <c r="L11" s="52"/>
      <c r="M11" s="51"/>
      <c r="N11" s="52"/>
      <c r="O11" s="46"/>
    </row>
    <row r="12" spans="1:15" ht="15" customHeight="1">
      <c r="A12" s="421"/>
      <c r="B12" s="269" t="s">
        <v>95</v>
      </c>
      <c r="C12" s="89">
        <v>420</v>
      </c>
      <c r="D12" s="190">
        <f>(4.04+0.797+0.437+0.015)*1.075*1.2</f>
        <v>6.82281</v>
      </c>
      <c r="E12" s="422"/>
      <c r="F12" s="320"/>
      <c r="G12" s="431"/>
      <c r="H12" s="433"/>
      <c r="I12" s="55"/>
      <c r="J12" s="56"/>
      <c r="K12" s="55"/>
      <c r="L12" s="56"/>
      <c r="M12" s="55"/>
      <c r="N12" s="56"/>
      <c r="O12" s="46"/>
    </row>
    <row r="13" spans="1:15" ht="15" customHeight="1" thickBot="1">
      <c r="A13" s="421"/>
      <c r="B13" s="142" t="s">
        <v>113</v>
      </c>
      <c r="C13" s="150">
        <v>17.25</v>
      </c>
      <c r="D13" s="192">
        <f>49.291*1.075*1.2</f>
        <v>63.58538999999999</v>
      </c>
      <c r="E13" s="422"/>
      <c r="F13" s="320"/>
      <c r="G13" s="293">
        <v>29403</v>
      </c>
      <c r="H13" s="201">
        <v>6.91</v>
      </c>
      <c r="I13" s="55"/>
      <c r="J13" s="56"/>
      <c r="K13" s="55"/>
      <c r="L13" s="56"/>
      <c r="M13" s="55"/>
      <c r="N13" s="56"/>
      <c r="O13" s="46"/>
    </row>
    <row r="14" spans="1:15" ht="15" customHeight="1" thickTop="1">
      <c r="A14" s="315" t="s">
        <v>17</v>
      </c>
      <c r="B14" s="55" t="s">
        <v>94</v>
      </c>
      <c r="C14" s="173">
        <v>1590</v>
      </c>
      <c r="D14" s="189">
        <f>(6.29+3.485+0.437+0.015)*1.075*1.2</f>
        <v>13.19283</v>
      </c>
      <c r="E14" s="434">
        <v>167</v>
      </c>
      <c r="F14" s="319">
        <v>52.47</v>
      </c>
      <c r="G14" s="430">
        <v>1098.8</v>
      </c>
      <c r="H14" s="432">
        <v>56.19</v>
      </c>
      <c r="I14" s="55"/>
      <c r="J14" s="56"/>
      <c r="K14" s="55"/>
      <c r="L14" s="56"/>
      <c r="M14" s="55"/>
      <c r="N14" s="56"/>
      <c r="O14" s="46"/>
    </row>
    <row r="15" spans="1:15" ht="15" customHeight="1">
      <c r="A15" s="315"/>
      <c r="B15" s="55" t="s">
        <v>95</v>
      </c>
      <c r="C15" s="89">
        <v>450</v>
      </c>
      <c r="D15" s="190">
        <f>(4.04+0.871+0.437+0.015)*1.075*1.2</f>
        <v>6.918269999999999</v>
      </c>
      <c r="E15" s="340"/>
      <c r="F15" s="320"/>
      <c r="G15" s="431"/>
      <c r="H15" s="433"/>
      <c r="I15" s="55"/>
      <c r="J15" s="56"/>
      <c r="K15" s="55"/>
      <c r="L15" s="56"/>
      <c r="M15" s="55"/>
      <c r="N15" s="56"/>
      <c r="O15" s="46"/>
    </row>
    <row r="16" spans="1:15" ht="15" customHeight="1" thickBot="1">
      <c r="A16" s="315"/>
      <c r="B16" s="55" t="s">
        <v>113</v>
      </c>
      <c r="C16" s="89">
        <v>17.25</v>
      </c>
      <c r="D16" s="192">
        <f>49.863*1.075*1.2</f>
        <v>64.32327</v>
      </c>
      <c r="E16" s="340"/>
      <c r="F16" s="320"/>
      <c r="G16" s="293">
        <v>32748</v>
      </c>
      <c r="H16" s="201">
        <v>6.91</v>
      </c>
      <c r="I16" s="55"/>
      <c r="J16" s="56"/>
      <c r="K16" s="55"/>
      <c r="L16" s="56"/>
      <c r="M16" s="55"/>
      <c r="N16" s="56"/>
      <c r="O16" s="46"/>
    </row>
    <row r="17" spans="1:15" ht="15" customHeight="1" thickTop="1">
      <c r="A17" s="315" t="s">
        <v>18</v>
      </c>
      <c r="B17" s="51" t="s">
        <v>94</v>
      </c>
      <c r="C17" s="174">
        <v>2070</v>
      </c>
      <c r="D17" s="189">
        <f>(6.29+3.485+0.437+0.015)*1.075*1.2</f>
        <v>13.19283</v>
      </c>
      <c r="E17" s="323">
        <v>143</v>
      </c>
      <c r="F17" s="319">
        <v>52.47</v>
      </c>
      <c r="G17" s="321">
        <v>1098.8</v>
      </c>
      <c r="H17" s="432">
        <v>56.19</v>
      </c>
      <c r="I17" s="59"/>
      <c r="J17" s="50"/>
      <c r="K17" s="59"/>
      <c r="L17" s="50"/>
      <c r="M17" s="59"/>
      <c r="N17" s="50"/>
      <c r="O17" s="46"/>
    </row>
    <row r="18" spans="1:15" ht="15" customHeight="1">
      <c r="A18" s="315"/>
      <c r="B18" s="55" t="s">
        <v>95</v>
      </c>
      <c r="C18" s="89">
        <v>510</v>
      </c>
      <c r="D18" s="190">
        <f>(4.04+0.871+0.437+0.015)*1.075*1.2</f>
        <v>6.918269999999999</v>
      </c>
      <c r="E18" s="313"/>
      <c r="F18" s="320"/>
      <c r="G18" s="322"/>
      <c r="H18" s="433"/>
      <c r="I18" s="55"/>
      <c r="J18" s="56"/>
      <c r="K18" s="55"/>
      <c r="L18" s="56"/>
      <c r="M18" s="55"/>
      <c r="N18" s="56"/>
      <c r="O18" s="46"/>
    </row>
    <row r="19" spans="1:15" ht="15" customHeight="1" thickBot="1">
      <c r="A19" s="315"/>
      <c r="B19" s="55" t="s">
        <v>113</v>
      </c>
      <c r="C19" s="89">
        <v>17.25</v>
      </c>
      <c r="D19" s="192">
        <f>49.863*1.075*1.2</f>
        <v>64.32327</v>
      </c>
      <c r="E19" s="313"/>
      <c r="F19" s="320"/>
      <c r="G19" s="271">
        <v>25379</v>
      </c>
      <c r="H19" s="201">
        <v>6.91</v>
      </c>
      <c r="I19" s="55"/>
      <c r="J19" s="56"/>
      <c r="K19" s="55"/>
      <c r="L19" s="56"/>
      <c r="M19" s="55"/>
      <c r="N19" s="56"/>
      <c r="O19" s="46"/>
    </row>
    <row r="20" spans="1:15" ht="13.5" thickTop="1">
      <c r="A20" s="314" t="s">
        <v>19</v>
      </c>
      <c r="B20" s="51" t="s">
        <v>94</v>
      </c>
      <c r="C20" s="174">
        <v>1410</v>
      </c>
      <c r="D20" s="189">
        <f>(6.29+3.485+0.437+0.015)*1.075*1.2</f>
        <v>13.19283</v>
      </c>
      <c r="E20" s="323">
        <v>289</v>
      </c>
      <c r="F20" s="319">
        <v>52.47</v>
      </c>
      <c r="G20" s="321">
        <v>1098.8</v>
      </c>
      <c r="H20" s="432">
        <v>56.19</v>
      </c>
      <c r="I20" s="59"/>
      <c r="J20" s="50"/>
      <c r="K20" s="59"/>
      <c r="L20" s="50"/>
      <c r="M20" s="59"/>
      <c r="N20" s="50"/>
      <c r="O20" s="46"/>
    </row>
    <row r="21" spans="1:15" ht="12.75">
      <c r="A21" s="315"/>
      <c r="B21" s="55" t="s">
        <v>95</v>
      </c>
      <c r="C21" s="89">
        <v>390</v>
      </c>
      <c r="D21" s="190">
        <f>(4.04+0.871+0.437+0.015)*1.075*1.2</f>
        <v>6.918269999999999</v>
      </c>
      <c r="E21" s="313"/>
      <c r="F21" s="320"/>
      <c r="G21" s="322"/>
      <c r="H21" s="433"/>
      <c r="I21" s="55"/>
      <c r="J21" s="56"/>
      <c r="K21" s="55"/>
      <c r="L21" s="56"/>
      <c r="M21" s="55"/>
      <c r="N21" s="56"/>
      <c r="O21" s="46"/>
    </row>
    <row r="22" spans="1:15" ht="13.5" thickBot="1">
      <c r="A22" s="315"/>
      <c r="B22" s="55" t="s">
        <v>113</v>
      </c>
      <c r="C22" s="89">
        <v>17.25</v>
      </c>
      <c r="D22" s="192">
        <f>49.863*1.075*1.2</f>
        <v>64.32327</v>
      </c>
      <c r="E22" s="313"/>
      <c r="F22" s="320"/>
      <c r="G22" s="271">
        <v>20591</v>
      </c>
      <c r="H22" s="201">
        <v>6.91</v>
      </c>
      <c r="I22" s="55"/>
      <c r="J22" s="56"/>
      <c r="K22" s="55"/>
      <c r="L22" s="56"/>
      <c r="M22" s="55"/>
      <c r="N22" s="56"/>
      <c r="O22" s="46"/>
    </row>
    <row r="23" spans="1:15" ht="13.5" thickTop="1">
      <c r="A23" s="314" t="s">
        <v>20</v>
      </c>
      <c r="B23" s="51" t="s">
        <v>94</v>
      </c>
      <c r="C23" s="174">
        <v>1320</v>
      </c>
      <c r="D23" s="189">
        <f>(6.29+3.485+0.437+0.015)*1.075*1.2</f>
        <v>13.19283</v>
      </c>
      <c r="E23" s="323">
        <v>144</v>
      </c>
      <c r="F23" s="319">
        <v>55.47</v>
      </c>
      <c r="G23" s="321">
        <v>1098.8</v>
      </c>
      <c r="H23" s="432">
        <v>56.19</v>
      </c>
      <c r="I23" s="59"/>
      <c r="J23" s="50"/>
      <c r="K23" s="59"/>
      <c r="L23" s="50"/>
      <c r="M23" s="59"/>
      <c r="N23" s="50"/>
      <c r="O23" s="46"/>
    </row>
    <row r="24" spans="1:15" ht="12.75">
      <c r="A24" s="315"/>
      <c r="B24" s="55" t="s">
        <v>95</v>
      </c>
      <c r="C24" s="89">
        <v>330</v>
      </c>
      <c r="D24" s="190">
        <f>(4.04+0.871+0.437+0.015)*1.075*1.2</f>
        <v>6.918269999999999</v>
      </c>
      <c r="E24" s="313"/>
      <c r="F24" s="320"/>
      <c r="G24" s="322"/>
      <c r="H24" s="433"/>
      <c r="I24" s="55"/>
      <c r="J24" s="56"/>
      <c r="K24" s="55"/>
      <c r="L24" s="56"/>
      <c r="M24" s="55"/>
      <c r="N24" s="56"/>
      <c r="O24" s="46"/>
    </row>
    <row r="25" spans="1:15" ht="13.5" thickBot="1">
      <c r="A25" s="315"/>
      <c r="B25" s="55" t="s">
        <v>113</v>
      </c>
      <c r="C25" s="89">
        <v>17.25</v>
      </c>
      <c r="D25" s="192">
        <f>49.863*1.075*1.2</f>
        <v>64.32327</v>
      </c>
      <c r="E25" s="313"/>
      <c r="F25" s="320"/>
      <c r="G25" s="271">
        <v>0</v>
      </c>
      <c r="H25" s="201">
        <v>6.91</v>
      </c>
      <c r="I25" s="55"/>
      <c r="J25" s="56"/>
      <c r="K25" s="55"/>
      <c r="L25" s="56"/>
      <c r="M25" s="55"/>
      <c r="N25" s="56"/>
      <c r="O25" s="46"/>
    </row>
    <row r="26" spans="1:15" ht="13.5" thickTop="1">
      <c r="A26" s="314" t="s">
        <v>68</v>
      </c>
      <c r="B26" s="51" t="s">
        <v>94</v>
      </c>
      <c r="C26" s="174"/>
      <c r="D26" s="189"/>
      <c r="E26" s="323"/>
      <c r="F26" s="319"/>
      <c r="G26" s="321"/>
      <c r="H26" s="432"/>
      <c r="I26" s="59"/>
      <c r="J26" s="50"/>
      <c r="K26" s="59"/>
      <c r="L26" s="50"/>
      <c r="M26" s="59"/>
      <c r="N26" s="50"/>
      <c r="O26" s="46"/>
    </row>
    <row r="27" spans="1:15" ht="12.75">
      <c r="A27" s="315"/>
      <c r="B27" s="55" t="s">
        <v>95</v>
      </c>
      <c r="C27" s="89"/>
      <c r="D27" s="190"/>
      <c r="E27" s="313"/>
      <c r="F27" s="320"/>
      <c r="G27" s="322"/>
      <c r="H27" s="433"/>
      <c r="I27" s="55"/>
      <c r="J27" s="56"/>
      <c r="K27" s="55"/>
      <c r="L27" s="56"/>
      <c r="M27" s="55"/>
      <c r="N27" s="56"/>
      <c r="O27" s="46"/>
    </row>
    <row r="28" spans="1:15" ht="13.5" thickBot="1">
      <c r="A28" s="315"/>
      <c r="B28" s="55" t="s">
        <v>113</v>
      </c>
      <c r="C28" s="89"/>
      <c r="D28" s="192"/>
      <c r="E28" s="313"/>
      <c r="F28" s="320"/>
      <c r="G28" s="271"/>
      <c r="H28" s="201"/>
      <c r="I28" s="55"/>
      <c r="J28" s="56"/>
      <c r="K28" s="55"/>
      <c r="L28" s="56"/>
      <c r="M28" s="55"/>
      <c r="N28" s="56"/>
      <c r="O28" s="46"/>
    </row>
    <row r="29" spans="1:15" ht="13.5" thickTop="1">
      <c r="A29" s="314" t="s">
        <v>69</v>
      </c>
      <c r="B29" s="51" t="s">
        <v>94</v>
      </c>
      <c r="C29" s="174"/>
      <c r="D29" s="189"/>
      <c r="E29" s="323"/>
      <c r="F29" s="319"/>
      <c r="G29" s="321"/>
      <c r="H29" s="432"/>
      <c r="I29" s="59"/>
      <c r="J29" s="50"/>
      <c r="K29" s="59"/>
      <c r="L29" s="50"/>
      <c r="M29" s="59"/>
      <c r="N29" s="50"/>
      <c r="O29" s="46"/>
    </row>
    <row r="30" spans="1:15" ht="12.75">
      <c r="A30" s="315"/>
      <c r="B30" s="55" t="s">
        <v>95</v>
      </c>
      <c r="C30" s="89"/>
      <c r="D30" s="190"/>
      <c r="E30" s="313"/>
      <c r="F30" s="320"/>
      <c r="G30" s="322"/>
      <c r="H30" s="433"/>
      <c r="I30" s="55"/>
      <c r="J30" s="56"/>
      <c r="K30" s="55"/>
      <c r="L30" s="56"/>
      <c r="M30" s="55"/>
      <c r="N30" s="56"/>
      <c r="O30" s="46"/>
    </row>
    <row r="31" spans="1:15" ht="13.5" thickBot="1">
      <c r="A31" s="315"/>
      <c r="B31" s="55" t="s">
        <v>113</v>
      </c>
      <c r="C31" s="89"/>
      <c r="D31" s="192"/>
      <c r="E31" s="313"/>
      <c r="F31" s="320"/>
      <c r="G31" s="271"/>
      <c r="H31" s="201"/>
      <c r="I31" s="55"/>
      <c r="J31" s="56"/>
      <c r="K31" s="55"/>
      <c r="L31" s="56"/>
      <c r="M31" s="55"/>
      <c r="N31" s="56"/>
      <c r="O31" s="46"/>
    </row>
    <row r="32" spans="1:15" ht="13.5" thickTop="1">
      <c r="A32" s="314" t="s">
        <v>22</v>
      </c>
      <c r="B32" s="51" t="s">
        <v>94</v>
      </c>
      <c r="C32" s="174"/>
      <c r="D32" s="189"/>
      <c r="E32" s="323"/>
      <c r="F32" s="319"/>
      <c r="G32" s="321"/>
      <c r="H32" s="432"/>
      <c r="I32" s="57"/>
      <c r="J32" s="58"/>
      <c r="K32" s="57"/>
      <c r="L32" s="58"/>
      <c r="M32" s="57"/>
      <c r="N32" s="58"/>
      <c r="O32" s="46"/>
    </row>
    <row r="33" spans="1:15" ht="12.75">
      <c r="A33" s="315"/>
      <c r="B33" s="55" t="s">
        <v>95</v>
      </c>
      <c r="C33" s="89"/>
      <c r="D33" s="190"/>
      <c r="E33" s="313"/>
      <c r="F33" s="320"/>
      <c r="G33" s="322"/>
      <c r="H33" s="433"/>
      <c r="I33" s="57"/>
      <c r="J33" s="58"/>
      <c r="K33" s="57"/>
      <c r="L33" s="58"/>
      <c r="M33" s="57"/>
      <c r="N33" s="58"/>
      <c r="O33" s="46"/>
    </row>
    <row r="34" spans="1:15" ht="13.5" thickBot="1">
      <c r="A34" s="315"/>
      <c r="B34" s="55" t="s">
        <v>113</v>
      </c>
      <c r="C34" s="89"/>
      <c r="D34" s="192"/>
      <c r="E34" s="313"/>
      <c r="F34" s="320"/>
      <c r="G34" s="271"/>
      <c r="H34" s="201"/>
      <c r="I34" s="57"/>
      <c r="J34" s="58"/>
      <c r="K34" s="57"/>
      <c r="L34" s="58"/>
      <c r="M34" s="57"/>
      <c r="N34" s="58"/>
      <c r="O34" s="46"/>
    </row>
    <row r="35" spans="1:15" ht="13.5" thickTop="1">
      <c r="A35" s="314" t="s">
        <v>23</v>
      </c>
      <c r="B35" s="51" t="s">
        <v>94</v>
      </c>
      <c r="C35" s="174"/>
      <c r="D35" s="189"/>
      <c r="E35" s="323"/>
      <c r="F35" s="319"/>
      <c r="G35" s="321"/>
      <c r="H35" s="432"/>
      <c r="I35" s="60"/>
      <c r="J35" s="61"/>
      <c r="K35" s="60"/>
      <c r="L35" s="61"/>
      <c r="M35" s="60"/>
      <c r="N35" s="61"/>
      <c r="O35" s="46"/>
    </row>
    <row r="36" spans="1:15" ht="12.75">
      <c r="A36" s="315"/>
      <c r="B36" s="55" t="s">
        <v>95</v>
      </c>
      <c r="C36" s="89"/>
      <c r="D36" s="190"/>
      <c r="E36" s="313"/>
      <c r="F36" s="320"/>
      <c r="G36" s="322"/>
      <c r="H36" s="433"/>
      <c r="I36" s="60"/>
      <c r="J36" s="61"/>
      <c r="K36" s="60"/>
      <c r="L36" s="61"/>
      <c r="M36" s="60"/>
      <c r="N36" s="61"/>
      <c r="O36" s="46"/>
    </row>
    <row r="37" spans="1:15" ht="13.5" thickBot="1">
      <c r="A37" s="315"/>
      <c r="B37" s="55" t="s">
        <v>113</v>
      </c>
      <c r="C37" s="89"/>
      <c r="D37" s="192"/>
      <c r="E37" s="313"/>
      <c r="F37" s="320"/>
      <c r="G37" s="271"/>
      <c r="H37" s="201"/>
      <c r="I37" s="60"/>
      <c r="J37" s="61"/>
      <c r="K37" s="60"/>
      <c r="L37" s="61"/>
      <c r="M37" s="60"/>
      <c r="N37" s="61"/>
      <c r="O37" s="46"/>
    </row>
    <row r="38" spans="1:15" ht="13.5" thickTop="1">
      <c r="A38" s="314" t="s">
        <v>24</v>
      </c>
      <c r="B38" s="51" t="s">
        <v>94</v>
      </c>
      <c r="C38" s="174"/>
      <c r="D38" s="189"/>
      <c r="E38" s="323"/>
      <c r="F38" s="319"/>
      <c r="G38" s="321"/>
      <c r="H38" s="432"/>
      <c r="I38" s="60"/>
      <c r="J38" s="61"/>
      <c r="K38" s="60"/>
      <c r="L38" s="61"/>
      <c r="M38" s="60"/>
      <c r="N38" s="61"/>
      <c r="O38" s="46"/>
    </row>
    <row r="39" spans="1:15" ht="12.75">
      <c r="A39" s="315"/>
      <c r="B39" s="55" t="s">
        <v>95</v>
      </c>
      <c r="C39" s="89"/>
      <c r="D39" s="190"/>
      <c r="E39" s="313"/>
      <c r="F39" s="320"/>
      <c r="G39" s="322"/>
      <c r="H39" s="433"/>
      <c r="I39" s="60"/>
      <c r="J39" s="61"/>
      <c r="K39" s="60"/>
      <c r="L39" s="61"/>
      <c r="M39" s="60"/>
      <c r="N39" s="61"/>
      <c r="O39" s="46"/>
    </row>
    <row r="40" spans="1:15" ht="13.5" thickBot="1">
      <c r="A40" s="315"/>
      <c r="B40" s="55" t="s">
        <v>113</v>
      </c>
      <c r="C40" s="89"/>
      <c r="D40" s="192"/>
      <c r="E40" s="313"/>
      <c r="F40" s="320"/>
      <c r="G40" s="271"/>
      <c r="H40" s="201"/>
      <c r="I40" s="60"/>
      <c r="J40" s="61"/>
      <c r="K40" s="60"/>
      <c r="L40" s="61"/>
      <c r="M40" s="60"/>
      <c r="N40" s="61"/>
      <c r="O40" s="46"/>
    </row>
    <row r="41" spans="1:15" ht="13.5" thickTop="1">
      <c r="A41" s="314" t="s">
        <v>25</v>
      </c>
      <c r="B41" s="51" t="s">
        <v>94</v>
      </c>
      <c r="C41" s="174"/>
      <c r="D41" s="189"/>
      <c r="E41" s="323"/>
      <c r="F41" s="319"/>
      <c r="G41" s="365"/>
      <c r="H41" s="367"/>
      <c r="I41" s="60"/>
      <c r="J41" s="61"/>
      <c r="K41" s="60"/>
      <c r="L41" s="61"/>
      <c r="M41" s="60"/>
      <c r="N41" s="61"/>
      <c r="O41" s="46"/>
    </row>
    <row r="42" spans="1:15" ht="12.75">
      <c r="A42" s="315"/>
      <c r="B42" s="55" t="s">
        <v>95</v>
      </c>
      <c r="C42" s="89"/>
      <c r="D42" s="190"/>
      <c r="E42" s="313"/>
      <c r="F42" s="320"/>
      <c r="G42" s="366"/>
      <c r="H42" s="368"/>
      <c r="I42" s="60"/>
      <c r="J42" s="61"/>
      <c r="K42" s="60"/>
      <c r="L42" s="61"/>
      <c r="M42" s="60"/>
      <c r="N42" s="61"/>
      <c r="O42" s="46"/>
    </row>
    <row r="43" spans="1:15" ht="13.5" thickBot="1">
      <c r="A43" s="315"/>
      <c r="B43" s="55" t="s">
        <v>113</v>
      </c>
      <c r="C43" s="89"/>
      <c r="D43" s="192"/>
      <c r="E43" s="313"/>
      <c r="F43" s="320"/>
      <c r="G43" s="197"/>
      <c r="H43" s="198"/>
      <c r="I43" s="59"/>
      <c r="J43" s="50"/>
      <c r="K43" s="59"/>
      <c r="L43" s="50"/>
      <c r="M43" s="59"/>
      <c r="N43" s="50"/>
      <c r="O43" s="46"/>
    </row>
    <row r="44" spans="1:15" ht="13.5" thickTop="1">
      <c r="A44" s="435" t="s">
        <v>26</v>
      </c>
      <c r="B44" s="51" t="s">
        <v>94</v>
      </c>
      <c r="C44" s="188"/>
      <c r="D44" s="189"/>
      <c r="E44" s="436"/>
      <c r="F44" s="437"/>
      <c r="G44" s="365"/>
      <c r="H44" s="367"/>
      <c r="I44" s="147"/>
      <c r="J44" s="147"/>
      <c r="K44" s="147"/>
      <c r="L44" s="147"/>
      <c r="M44" s="147"/>
      <c r="N44" s="147"/>
      <c r="O44" s="46"/>
    </row>
    <row r="45" spans="1:15" ht="12.75">
      <c r="A45" s="435"/>
      <c r="B45" s="55" t="s">
        <v>95</v>
      </c>
      <c r="C45" s="89"/>
      <c r="D45" s="190"/>
      <c r="E45" s="436"/>
      <c r="F45" s="437"/>
      <c r="G45" s="366"/>
      <c r="H45" s="368"/>
      <c r="I45" s="147"/>
      <c r="J45" s="147"/>
      <c r="K45" s="147"/>
      <c r="L45" s="147"/>
      <c r="M45" s="147"/>
      <c r="N45" s="147"/>
      <c r="O45" s="46"/>
    </row>
    <row r="46" spans="1:15" ht="13.5" thickBot="1">
      <c r="A46" s="435"/>
      <c r="B46" s="55" t="s">
        <v>113</v>
      </c>
      <c r="C46" s="150"/>
      <c r="D46" s="192"/>
      <c r="E46" s="436"/>
      <c r="F46" s="437"/>
      <c r="G46" s="197"/>
      <c r="H46" s="198"/>
      <c r="I46" s="147"/>
      <c r="J46" s="147"/>
      <c r="K46" s="147"/>
      <c r="L46" s="147"/>
      <c r="M46" s="147"/>
      <c r="N46" s="147"/>
      <c r="O46" s="46"/>
    </row>
    <row r="47" spans="1:15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6"/>
    </row>
    <row r="48" spans="1:14" s="27" customFormat="1" ht="12.75">
      <c r="A48" s="379" t="s">
        <v>32</v>
      </c>
      <c r="B48" s="379"/>
      <c r="C48" s="379"/>
      <c r="D48" s="380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379" t="s">
        <v>35</v>
      </c>
      <c r="C50" s="379"/>
      <c r="D50" s="379"/>
      <c r="E50" s="380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379" t="s">
        <v>34</v>
      </c>
      <c r="C51" s="379"/>
      <c r="D51" s="379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s="27" customFormat="1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="27" customFormat="1" ht="12.75"/>
  </sheetData>
  <sheetProtection/>
  <mergeCells count="79">
    <mergeCell ref="H20:H21"/>
    <mergeCell ref="G17:G18"/>
    <mergeCell ref="H17:H18"/>
    <mergeCell ref="H44:H45"/>
    <mergeCell ref="H41:H42"/>
    <mergeCell ref="H35:H36"/>
    <mergeCell ref="H32:H33"/>
    <mergeCell ref="G29:G30"/>
    <mergeCell ref="H29:H30"/>
    <mergeCell ref="G23:G24"/>
    <mergeCell ref="H23:H24"/>
    <mergeCell ref="H26:H27"/>
    <mergeCell ref="A44:A46"/>
    <mergeCell ref="E44:E46"/>
    <mergeCell ref="F44:F46"/>
    <mergeCell ref="G44:G45"/>
    <mergeCell ref="F38:F40"/>
    <mergeCell ref="H38:H39"/>
    <mergeCell ref="A41:A43"/>
    <mergeCell ref="E41:E43"/>
    <mergeCell ref="F41:F43"/>
    <mergeCell ref="G41:G42"/>
    <mergeCell ref="G38:G39"/>
    <mergeCell ref="A38:A40"/>
    <mergeCell ref="E38:E40"/>
    <mergeCell ref="A17:A19"/>
    <mergeCell ref="E17:E19"/>
    <mergeCell ref="F17:F19"/>
    <mergeCell ref="A20:A22"/>
    <mergeCell ref="E20:E22"/>
    <mergeCell ref="F20:F22"/>
    <mergeCell ref="A11:A13"/>
    <mergeCell ref="A14:A16"/>
    <mergeCell ref="E11:E13"/>
    <mergeCell ref="F11:F13"/>
    <mergeCell ref="F14:F16"/>
    <mergeCell ref="E14:E16"/>
    <mergeCell ref="E23:E25"/>
    <mergeCell ref="F23:F25"/>
    <mergeCell ref="K9:L9"/>
    <mergeCell ref="M9:N9"/>
    <mergeCell ref="I9:J9"/>
    <mergeCell ref="G11:G12"/>
    <mergeCell ref="H11:H12"/>
    <mergeCell ref="G14:G15"/>
    <mergeCell ref="H14:H15"/>
    <mergeCell ref="G20:G21"/>
    <mergeCell ref="I1:K1"/>
    <mergeCell ref="I2:K2"/>
    <mergeCell ref="I3:K3"/>
    <mergeCell ref="A6:N7"/>
    <mergeCell ref="A8:A10"/>
    <mergeCell ref="B8:D8"/>
    <mergeCell ref="E8:F8"/>
    <mergeCell ref="B9:C10"/>
    <mergeCell ref="A48:D48"/>
    <mergeCell ref="B50:E50"/>
    <mergeCell ref="B51:D51"/>
    <mergeCell ref="G8:N8"/>
    <mergeCell ref="D9:D10"/>
    <mergeCell ref="E9:E10"/>
    <mergeCell ref="F9:F10"/>
    <mergeCell ref="G9:H9"/>
    <mergeCell ref="G35:G36"/>
    <mergeCell ref="G32:G33"/>
    <mergeCell ref="A23:A25"/>
    <mergeCell ref="A35:A37"/>
    <mergeCell ref="F35:F37"/>
    <mergeCell ref="E35:E37"/>
    <mergeCell ref="E29:E31"/>
    <mergeCell ref="F29:F31"/>
    <mergeCell ref="A32:A34"/>
    <mergeCell ref="A29:A31"/>
    <mergeCell ref="A26:A28"/>
    <mergeCell ref="E26:E28"/>
    <mergeCell ref="F26:F28"/>
    <mergeCell ref="G26:G27"/>
    <mergeCell ref="E32:E34"/>
    <mergeCell ref="F32:F34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7">
      <selection activeCell="E26" sqref="E26:E28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44" t="s">
        <v>41</v>
      </c>
      <c r="B1" s="45" t="s">
        <v>43</v>
      </c>
      <c r="C1" s="45"/>
      <c r="D1" s="47"/>
      <c r="E1" s="47">
        <v>50668</v>
      </c>
      <c r="F1" s="47"/>
      <c r="G1" s="47"/>
      <c r="H1" s="47"/>
      <c r="I1" s="423" t="s">
        <v>29</v>
      </c>
      <c r="J1" s="423"/>
      <c r="K1" s="423"/>
      <c r="L1" s="48">
        <v>1101</v>
      </c>
      <c r="M1" s="49"/>
      <c r="N1" s="49"/>
      <c r="O1" s="46"/>
    </row>
    <row r="2" spans="1:15" ht="12.75">
      <c r="A2" s="45" t="s">
        <v>1</v>
      </c>
      <c r="B2" s="45" t="s">
        <v>55</v>
      </c>
      <c r="C2" s="45"/>
      <c r="D2" s="47"/>
      <c r="E2" s="47">
        <v>50669</v>
      </c>
      <c r="F2" s="47"/>
      <c r="G2" s="47"/>
      <c r="H2" s="47"/>
      <c r="I2" s="423" t="s">
        <v>2</v>
      </c>
      <c r="J2" s="423"/>
      <c r="K2" s="423"/>
      <c r="L2" s="47">
        <v>8</v>
      </c>
      <c r="M2" s="49"/>
      <c r="N2" s="49"/>
      <c r="O2" s="46"/>
    </row>
    <row r="3" spans="1:15" ht="12.75">
      <c r="A3" s="45" t="s">
        <v>0</v>
      </c>
      <c r="B3" s="45" t="s">
        <v>38</v>
      </c>
      <c r="C3" s="45"/>
      <c r="D3" s="47"/>
      <c r="E3" s="47"/>
      <c r="F3" s="47"/>
      <c r="G3" s="47"/>
      <c r="H3" s="47"/>
      <c r="I3" s="423" t="s">
        <v>3</v>
      </c>
      <c r="J3" s="423"/>
      <c r="K3" s="423"/>
      <c r="L3" s="47">
        <v>1</v>
      </c>
      <c r="M3" s="49"/>
      <c r="N3" s="49"/>
      <c r="O3" s="46"/>
    </row>
    <row r="4" spans="1:15" ht="12.75">
      <c r="A4" s="45" t="s">
        <v>4</v>
      </c>
      <c r="B4" s="45">
        <v>189</v>
      </c>
      <c r="C4" s="45"/>
      <c r="D4" s="47"/>
      <c r="E4" s="47"/>
      <c r="F4" s="47"/>
      <c r="G4" s="47"/>
      <c r="H4" s="47"/>
      <c r="I4" s="45" t="s">
        <v>31</v>
      </c>
      <c r="J4" s="45"/>
      <c r="K4" s="45"/>
      <c r="L4" s="45" t="s">
        <v>62</v>
      </c>
      <c r="M4" s="47"/>
      <c r="N4" s="47"/>
      <c r="O4" s="47"/>
    </row>
    <row r="5" spans="1:15" ht="13.5" thickBo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 t="s">
        <v>65</v>
      </c>
      <c r="M5" s="49"/>
      <c r="N5" s="49"/>
      <c r="O5" s="46"/>
    </row>
    <row r="6" spans="1:15" ht="12.75" customHeight="1" thickTop="1">
      <c r="A6" s="424" t="s">
        <v>5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6"/>
      <c r="O6" s="46"/>
    </row>
    <row r="7" spans="1:15" ht="12.75" customHeight="1" thickBot="1">
      <c r="A7" s="427"/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9"/>
      <c r="O7" s="46"/>
    </row>
    <row r="8" spans="1:15" ht="15" customHeight="1" thickBot="1" thickTop="1">
      <c r="A8" s="414" t="s">
        <v>6</v>
      </c>
      <c r="B8" s="416" t="s">
        <v>7</v>
      </c>
      <c r="C8" s="417"/>
      <c r="D8" s="418"/>
      <c r="E8" s="416" t="s">
        <v>11</v>
      </c>
      <c r="F8" s="418"/>
      <c r="G8" s="316" t="s">
        <v>15</v>
      </c>
      <c r="H8" s="317"/>
      <c r="I8" s="317"/>
      <c r="J8" s="317"/>
      <c r="K8" s="317"/>
      <c r="L8" s="317"/>
      <c r="M8" s="317"/>
      <c r="N8" s="319"/>
      <c r="O8" s="46"/>
    </row>
    <row r="9" spans="1:15" ht="12.75" customHeight="1" thickTop="1">
      <c r="A9" s="315"/>
      <c r="B9" s="419" t="s">
        <v>8</v>
      </c>
      <c r="C9" s="420"/>
      <c r="D9" s="307" t="s">
        <v>9</v>
      </c>
      <c r="E9" s="308" t="s">
        <v>67</v>
      </c>
      <c r="F9" s="307" t="s">
        <v>9</v>
      </c>
      <c r="G9" s="311" t="s">
        <v>27</v>
      </c>
      <c r="H9" s="312"/>
      <c r="I9" s="311" t="s">
        <v>28</v>
      </c>
      <c r="J9" s="312"/>
      <c r="K9" s="311" t="s">
        <v>13</v>
      </c>
      <c r="L9" s="312"/>
      <c r="M9" s="311" t="s">
        <v>14</v>
      </c>
      <c r="N9" s="312"/>
      <c r="O9" s="46"/>
    </row>
    <row r="10" spans="1:15" ht="12.75" customHeight="1" thickBot="1">
      <c r="A10" s="415"/>
      <c r="B10" s="453"/>
      <c r="C10" s="454"/>
      <c r="D10" s="310"/>
      <c r="E10" s="309"/>
      <c r="F10" s="310"/>
      <c r="G10" s="11" t="s">
        <v>114</v>
      </c>
      <c r="H10" s="53" t="s">
        <v>9</v>
      </c>
      <c r="I10" s="54" t="s">
        <v>12</v>
      </c>
      <c r="J10" s="53" t="s">
        <v>9</v>
      </c>
      <c r="K10" s="54" t="s">
        <v>67</v>
      </c>
      <c r="L10" s="53" t="s">
        <v>9</v>
      </c>
      <c r="M10" s="54" t="s">
        <v>30</v>
      </c>
      <c r="N10" s="53" t="s">
        <v>9</v>
      </c>
      <c r="O10" s="46"/>
    </row>
    <row r="11" spans="1:15" ht="15.75" customHeight="1" thickTop="1">
      <c r="A11" s="448" t="s">
        <v>16</v>
      </c>
      <c r="B11" s="51" t="s">
        <v>94</v>
      </c>
      <c r="C11" s="393">
        <v>4860</v>
      </c>
      <c r="D11" s="189">
        <f>(6.29+3.187+0.437+0.015)*1.075*1.2</f>
        <v>12.808409999999999</v>
      </c>
      <c r="E11" s="452">
        <f>106+6</f>
        <v>112</v>
      </c>
      <c r="F11" s="459">
        <v>52.47</v>
      </c>
      <c r="G11" s="194">
        <v>1057.14</v>
      </c>
      <c r="H11" s="195">
        <v>56.19</v>
      </c>
      <c r="I11" s="55"/>
      <c r="J11" s="56"/>
      <c r="K11" s="55"/>
      <c r="L11" s="56"/>
      <c r="M11" s="55"/>
      <c r="N11" s="56"/>
      <c r="O11" s="46"/>
    </row>
    <row r="12" spans="1:15" ht="15" customHeight="1">
      <c r="A12" s="449"/>
      <c r="B12" s="55" t="s">
        <v>95</v>
      </c>
      <c r="C12" s="79">
        <v>0</v>
      </c>
      <c r="D12" s="190">
        <f>(4.04+0.797+0.437+0.015)*1.075*1.2</f>
        <v>6.82281</v>
      </c>
      <c r="E12" s="441"/>
      <c r="F12" s="368"/>
      <c r="G12" s="455">
        <v>23920</v>
      </c>
      <c r="H12" s="368">
        <v>6.91</v>
      </c>
      <c r="I12" s="55"/>
      <c r="J12" s="56"/>
      <c r="K12" s="55"/>
      <c r="L12" s="56"/>
      <c r="M12" s="55"/>
      <c r="N12" s="56"/>
      <c r="O12" s="46"/>
    </row>
    <row r="13" spans="1:15" ht="15" customHeight="1" thickBot="1">
      <c r="A13" s="449"/>
      <c r="B13" s="55" t="s">
        <v>113</v>
      </c>
      <c r="C13" s="88">
        <v>17.25</v>
      </c>
      <c r="D13" s="192">
        <f>49.291*1.075*1.2</f>
        <v>63.58538999999999</v>
      </c>
      <c r="E13" s="441"/>
      <c r="F13" s="368"/>
      <c r="G13" s="456"/>
      <c r="H13" s="457"/>
      <c r="I13" s="55"/>
      <c r="J13" s="56"/>
      <c r="K13" s="55"/>
      <c r="L13" s="56"/>
      <c r="M13" s="55"/>
      <c r="N13" s="56"/>
      <c r="O13" s="46"/>
    </row>
    <row r="14" spans="1:15" ht="15.75" customHeight="1" thickTop="1">
      <c r="A14" s="449" t="s">
        <v>17</v>
      </c>
      <c r="B14" s="51" t="s">
        <v>94</v>
      </c>
      <c r="C14" s="193">
        <v>4770</v>
      </c>
      <c r="D14" s="189">
        <f>(6.29+3.485+0.437+0.015)*1.075*1.2</f>
        <v>13.19283</v>
      </c>
      <c r="E14" s="434">
        <f>107+10</f>
        <v>117</v>
      </c>
      <c r="F14" s="367">
        <v>52.47</v>
      </c>
      <c r="G14" s="194">
        <v>1057.14</v>
      </c>
      <c r="H14" s="195">
        <v>56.19</v>
      </c>
      <c r="I14" s="55"/>
      <c r="J14" s="56"/>
      <c r="K14" s="55"/>
      <c r="L14" s="56"/>
      <c r="M14" s="55"/>
      <c r="N14" s="56"/>
      <c r="O14" s="46"/>
    </row>
    <row r="15" spans="1:15" ht="15" customHeight="1">
      <c r="A15" s="449"/>
      <c r="B15" s="55" t="s">
        <v>95</v>
      </c>
      <c r="C15" s="176">
        <v>0</v>
      </c>
      <c r="D15" s="190">
        <f>(4.04+0.871+0.437+0.015)*1.075*1.2</f>
        <v>6.918269999999999</v>
      </c>
      <c r="E15" s="340"/>
      <c r="F15" s="368"/>
      <c r="G15" s="455">
        <v>23910</v>
      </c>
      <c r="H15" s="368">
        <v>6.91</v>
      </c>
      <c r="I15" s="55"/>
      <c r="J15" s="56"/>
      <c r="K15" s="55"/>
      <c r="L15" s="56"/>
      <c r="M15" s="55"/>
      <c r="N15" s="56"/>
      <c r="O15" s="46"/>
    </row>
    <row r="16" spans="1:15" ht="15" customHeight="1" thickBot="1">
      <c r="A16" s="449"/>
      <c r="B16" s="55" t="s">
        <v>113</v>
      </c>
      <c r="C16" s="175">
        <v>17.25</v>
      </c>
      <c r="D16" s="192">
        <f>49.863*1.075*1.2</f>
        <v>64.32327</v>
      </c>
      <c r="E16" s="340"/>
      <c r="F16" s="368"/>
      <c r="G16" s="456"/>
      <c r="H16" s="457"/>
      <c r="I16" s="55"/>
      <c r="J16" s="56"/>
      <c r="K16" s="55"/>
      <c r="L16" s="56"/>
      <c r="M16" s="55"/>
      <c r="N16" s="56"/>
      <c r="O16" s="46"/>
    </row>
    <row r="17" spans="1:15" ht="13.5" thickTop="1">
      <c r="A17" s="449" t="s">
        <v>18</v>
      </c>
      <c r="B17" s="51" t="s">
        <v>94</v>
      </c>
      <c r="C17" s="193">
        <v>0</v>
      </c>
      <c r="D17" s="189">
        <f>(6.29+3.485+0.437+0.015)*1.075*1.2</f>
        <v>13.19283</v>
      </c>
      <c r="E17" s="440">
        <f>118+15</f>
        <v>133</v>
      </c>
      <c r="F17" s="367">
        <v>52.47</v>
      </c>
      <c r="G17" s="194">
        <v>1057.14</v>
      </c>
      <c r="H17" s="195">
        <v>56.19</v>
      </c>
      <c r="I17" s="55"/>
      <c r="J17" s="56"/>
      <c r="K17" s="55"/>
      <c r="L17" s="56"/>
      <c r="M17" s="55"/>
      <c r="N17" s="56"/>
      <c r="O17" s="46"/>
    </row>
    <row r="18" spans="1:15" ht="12.75">
      <c r="A18" s="449"/>
      <c r="B18" s="55" t="s">
        <v>95</v>
      </c>
      <c r="C18" s="176">
        <v>0</v>
      </c>
      <c r="D18" s="190">
        <f>(4.04+0.871+0.437+0.015)*1.075*1.2</f>
        <v>6.918269999999999</v>
      </c>
      <c r="E18" s="441"/>
      <c r="F18" s="368"/>
      <c r="G18" s="366">
        <v>27720</v>
      </c>
      <c r="H18" s="368">
        <v>6.91</v>
      </c>
      <c r="I18" s="55"/>
      <c r="J18" s="56"/>
      <c r="K18" s="55"/>
      <c r="L18" s="56"/>
      <c r="M18" s="55"/>
      <c r="N18" s="56"/>
      <c r="O18" s="46"/>
    </row>
    <row r="19" spans="1:15" ht="13.5" thickBot="1">
      <c r="A19" s="449"/>
      <c r="B19" s="55" t="s">
        <v>113</v>
      </c>
      <c r="C19" s="175">
        <v>17.25</v>
      </c>
      <c r="D19" s="192">
        <f>49.863*1.075*1.2</f>
        <v>64.32327</v>
      </c>
      <c r="E19" s="441"/>
      <c r="F19" s="368"/>
      <c r="G19" s="458"/>
      <c r="H19" s="457"/>
      <c r="I19" s="55"/>
      <c r="J19" s="56"/>
      <c r="K19" s="55"/>
      <c r="L19" s="56"/>
      <c r="M19" s="55"/>
      <c r="N19" s="56"/>
      <c r="O19" s="46"/>
    </row>
    <row r="20" spans="1:15" ht="13.5" thickTop="1">
      <c r="A20" s="449" t="s">
        <v>19</v>
      </c>
      <c r="B20" s="51" t="s">
        <v>94</v>
      </c>
      <c r="C20" s="193">
        <v>9510</v>
      </c>
      <c r="D20" s="189">
        <f>(6.29+3.485+0.437+0.015)*1.075*1.2</f>
        <v>13.19283</v>
      </c>
      <c r="E20" s="440">
        <f>151+22</f>
        <v>173</v>
      </c>
      <c r="F20" s="367">
        <v>52.47</v>
      </c>
      <c r="G20" s="194">
        <v>1057.14</v>
      </c>
      <c r="H20" s="195">
        <v>56.19</v>
      </c>
      <c r="I20" s="55"/>
      <c r="J20" s="56"/>
      <c r="K20" s="55"/>
      <c r="L20" s="56"/>
      <c r="M20" s="55"/>
      <c r="N20" s="56"/>
      <c r="O20" s="46"/>
    </row>
    <row r="21" spans="1:15" ht="12.75">
      <c r="A21" s="449"/>
      <c r="B21" s="55" t="s">
        <v>95</v>
      </c>
      <c r="C21" s="176">
        <v>0</v>
      </c>
      <c r="D21" s="190">
        <f>(4.04+0.871+0.437+0.015)*1.075*1.2</f>
        <v>6.918269999999999</v>
      </c>
      <c r="E21" s="441"/>
      <c r="F21" s="368"/>
      <c r="G21" s="366">
        <v>20650</v>
      </c>
      <c r="H21" s="368">
        <v>6.91</v>
      </c>
      <c r="I21" s="55"/>
      <c r="J21" s="56"/>
      <c r="K21" s="55"/>
      <c r="L21" s="56"/>
      <c r="M21" s="55"/>
      <c r="N21" s="56"/>
      <c r="O21" s="46"/>
    </row>
    <row r="22" spans="1:15" ht="13.5" thickBot="1">
      <c r="A22" s="449"/>
      <c r="B22" s="55" t="s">
        <v>113</v>
      </c>
      <c r="C22" s="175">
        <v>17.25</v>
      </c>
      <c r="D22" s="192">
        <f>49.863*1.075*1.2</f>
        <v>64.32327</v>
      </c>
      <c r="E22" s="441"/>
      <c r="F22" s="368"/>
      <c r="G22" s="458"/>
      <c r="H22" s="457"/>
      <c r="I22" s="55"/>
      <c r="J22" s="56"/>
      <c r="K22" s="55"/>
      <c r="L22" s="56"/>
      <c r="M22" s="55"/>
      <c r="N22" s="56"/>
      <c r="O22" s="46"/>
    </row>
    <row r="23" spans="1:15" ht="13.5" thickTop="1">
      <c r="A23" s="314" t="s">
        <v>20</v>
      </c>
      <c r="B23" s="51" t="s">
        <v>94</v>
      </c>
      <c r="C23" s="193">
        <v>6540</v>
      </c>
      <c r="D23" s="189">
        <f>(6.29+3.485+0.437+0.015)*1.075*1.2</f>
        <v>13.19283</v>
      </c>
      <c r="E23" s="440">
        <f>113+20</f>
        <v>133</v>
      </c>
      <c r="F23" s="367">
        <v>52.47</v>
      </c>
      <c r="G23" s="194">
        <v>1057.14</v>
      </c>
      <c r="H23" s="195">
        <v>56.19</v>
      </c>
      <c r="I23" s="59"/>
      <c r="J23" s="50"/>
      <c r="K23" s="59"/>
      <c r="L23" s="50"/>
      <c r="M23" s="59"/>
      <c r="N23" s="50"/>
      <c r="O23" s="46"/>
    </row>
    <row r="24" spans="1:15" ht="12.75">
      <c r="A24" s="315"/>
      <c r="B24" s="55" t="s">
        <v>95</v>
      </c>
      <c r="C24" s="176">
        <v>0</v>
      </c>
      <c r="D24" s="190">
        <f>(4.04+0.871+0.437+0.015)*1.075*1.2</f>
        <v>6.918269999999999</v>
      </c>
      <c r="E24" s="441"/>
      <c r="F24" s="368"/>
      <c r="G24" s="366">
        <v>0</v>
      </c>
      <c r="H24" s="368">
        <v>6.91</v>
      </c>
      <c r="I24" s="55"/>
      <c r="J24" s="56"/>
      <c r="K24" s="55"/>
      <c r="L24" s="56"/>
      <c r="M24" s="55"/>
      <c r="N24" s="56"/>
      <c r="O24" s="46"/>
    </row>
    <row r="25" spans="1:15" ht="13.5" thickBot="1">
      <c r="A25" s="315"/>
      <c r="B25" s="55" t="s">
        <v>113</v>
      </c>
      <c r="C25" s="89">
        <v>17.25</v>
      </c>
      <c r="D25" s="192">
        <f>49.863*1.075*1.2</f>
        <v>64.32327</v>
      </c>
      <c r="E25" s="441"/>
      <c r="F25" s="368"/>
      <c r="G25" s="458"/>
      <c r="H25" s="457"/>
      <c r="I25" s="55"/>
      <c r="J25" s="56"/>
      <c r="K25" s="55"/>
      <c r="L25" s="56"/>
      <c r="M25" s="55"/>
      <c r="N25" s="56"/>
      <c r="O25" s="46"/>
    </row>
    <row r="26" spans="1:15" ht="13.5" thickTop="1">
      <c r="A26" s="314" t="s">
        <v>68</v>
      </c>
      <c r="B26" s="51" t="s">
        <v>94</v>
      </c>
      <c r="C26" s="276"/>
      <c r="D26" s="181"/>
      <c r="E26" s="440"/>
      <c r="F26" s="367"/>
      <c r="G26" s="194"/>
      <c r="H26" s="195"/>
      <c r="I26" s="59"/>
      <c r="J26" s="50"/>
      <c r="K26" s="59"/>
      <c r="L26" s="50"/>
      <c r="M26" s="59"/>
      <c r="N26" s="50"/>
      <c r="O26" s="46"/>
    </row>
    <row r="27" spans="1:15" ht="12.75">
      <c r="A27" s="315"/>
      <c r="B27" s="55" t="s">
        <v>95</v>
      </c>
      <c r="C27" s="175"/>
      <c r="D27" s="182"/>
      <c r="E27" s="441"/>
      <c r="F27" s="368"/>
      <c r="G27" s="366"/>
      <c r="H27" s="368"/>
      <c r="I27" s="55"/>
      <c r="J27" s="56"/>
      <c r="K27" s="55"/>
      <c r="L27" s="56"/>
      <c r="M27" s="55"/>
      <c r="N27" s="56"/>
      <c r="O27" s="46"/>
    </row>
    <row r="28" spans="1:15" ht="13.5" thickBot="1">
      <c r="A28" s="315"/>
      <c r="B28" s="55" t="s">
        <v>113</v>
      </c>
      <c r="C28" s="175"/>
      <c r="D28" s="182"/>
      <c r="E28" s="441"/>
      <c r="F28" s="368"/>
      <c r="G28" s="458"/>
      <c r="H28" s="457"/>
      <c r="I28" s="55"/>
      <c r="J28" s="56"/>
      <c r="K28" s="55"/>
      <c r="L28" s="56"/>
      <c r="M28" s="55"/>
      <c r="N28" s="56"/>
      <c r="O28" s="46"/>
    </row>
    <row r="29" spans="1:15" ht="13.5" thickTop="1">
      <c r="A29" s="314" t="s">
        <v>69</v>
      </c>
      <c r="B29" s="51" t="s">
        <v>94</v>
      </c>
      <c r="C29" s="174"/>
      <c r="D29" s="181"/>
      <c r="E29" s="440"/>
      <c r="F29" s="367"/>
      <c r="G29" s="194"/>
      <c r="H29" s="195"/>
      <c r="I29" s="59"/>
      <c r="J29" s="50"/>
      <c r="K29" s="59"/>
      <c r="L29" s="50"/>
      <c r="M29" s="59"/>
      <c r="N29" s="50"/>
      <c r="O29" s="46"/>
    </row>
    <row r="30" spans="1:15" ht="12.75">
      <c r="A30" s="315"/>
      <c r="B30" s="55" t="s">
        <v>95</v>
      </c>
      <c r="C30" s="89"/>
      <c r="D30" s="182"/>
      <c r="E30" s="441"/>
      <c r="F30" s="368"/>
      <c r="G30" s="366"/>
      <c r="H30" s="368"/>
      <c r="I30" s="55"/>
      <c r="J30" s="56"/>
      <c r="K30" s="55"/>
      <c r="L30" s="56"/>
      <c r="M30" s="55"/>
      <c r="N30" s="56"/>
      <c r="O30" s="46"/>
    </row>
    <row r="31" spans="1:15" ht="13.5" thickBot="1">
      <c r="A31" s="315"/>
      <c r="B31" s="55" t="s">
        <v>113</v>
      </c>
      <c r="C31" s="89"/>
      <c r="D31" s="182"/>
      <c r="E31" s="441"/>
      <c r="F31" s="368"/>
      <c r="G31" s="458"/>
      <c r="H31" s="457"/>
      <c r="I31" s="55"/>
      <c r="J31" s="56"/>
      <c r="K31" s="55"/>
      <c r="L31" s="56"/>
      <c r="M31" s="55"/>
      <c r="N31" s="56"/>
      <c r="O31" s="46"/>
    </row>
    <row r="32" spans="1:15" ht="13.5" thickTop="1">
      <c r="A32" s="314" t="s">
        <v>22</v>
      </c>
      <c r="B32" s="51" t="s">
        <v>94</v>
      </c>
      <c r="C32" s="174"/>
      <c r="D32" s="181"/>
      <c r="E32" s="440"/>
      <c r="F32" s="367"/>
      <c r="G32" s="194"/>
      <c r="H32" s="195"/>
      <c r="I32" s="59"/>
      <c r="J32" s="50"/>
      <c r="K32" s="59"/>
      <c r="L32" s="50"/>
      <c r="M32" s="59"/>
      <c r="N32" s="50"/>
      <c r="O32" s="46"/>
    </row>
    <row r="33" spans="1:15" ht="12.75">
      <c r="A33" s="315"/>
      <c r="B33" s="55" t="s">
        <v>95</v>
      </c>
      <c r="C33" s="89"/>
      <c r="D33" s="182"/>
      <c r="E33" s="441"/>
      <c r="F33" s="368"/>
      <c r="G33" s="366"/>
      <c r="H33" s="368"/>
      <c r="I33" s="55"/>
      <c r="J33" s="56"/>
      <c r="K33" s="55"/>
      <c r="L33" s="56"/>
      <c r="M33" s="55"/>
      <c r="N33" s="56"/>
      <c r="O33" s="46"/>
    </row>
    <row r="34" spans="1:15" ht="13.5" thickBot="1">
      <c r="A34" s="315"/>
      <c r="B34" s="55" t="s">
        <v>113</v>
      </c>
      <c r="C34" s="89"/>
      <c r="D34" s="182"/>
      <c r="E34" s="441"/>
      <c r="F34" s="368"/>
      <c r="G34" s="458"/>
      <c r="H34" s="457"/>
      <c r="I34" s="55"/>
      <c r="J34" s="56"/>
      <c r="K34" s="55"/>
      <c r="L34" s="56"/>
      <c r="M34" s="55"/>
      <c r="N34" s="56"/>
      <c r="O34" s="46"/>
    </row>
    <row r="35" spans="1:15" ht="13.5" thickTop="1">
      <c r="A35" s="314" t="s">
        <v>23</v>
      </c>
      <c r="B35" s="51" t="s">
        <v>94</v>
      </c>
      <c r="C35" s="174"/>
      <c r="D35" s="181"/>
      <c r="E35" s="323"/>
      <c r="F35" s="319"/>
      <c r="G35" s="194"/>
      <c r="H35" s="195"/>
      <c r="I35" s="59"/>
      <c r="J35" s="50"/>
      <c r="K35" s="59"/>
      <c r="L35" s="50"/>
      <c r="M35" s="59"/>
      <c r="N35" s="50"/>
      <c r="O35" s="46"/>
    </row>
    <row r="36" spans="1:15" ht="12.75">
      <c r="A36" s="315"/>
      <c r="B36" s="55" t="s">
        <v>95</v>
      </c>
      <c r="C36" s="89"/>
      <c r="D36" s="182"/>
      <c r="E36" s="313"/>
      <c r="F36" s="320"/>
      <c r="G36" s="366"/>
      <c r="H36" s="368"/>
      <c r="I36" s="55"/>
      <c r="J36" s="56"/>
      <c r="K36" s="55"/>
      <c r="L36" s="56"/>
      <c r="M36" s="55"/>
      <c r="N36" s="56"/>
      <c r="O36" s="46"/>
    </row>
    <row r="37" spans="1:15" ht="13.5" thickBot="1">
      <c r="A37" s="315"/>
      <c r="B37" s="55" t="s">
        <v>113</v>
      </c>
      <c r="C37" s="89"/>
      <c r="D37" s="182"/>
      <c r="E37" s="313"/>
      <c r="F37" s="320"/>
      <c r="G37" s="458"/>
      <c r="H37" s="457"/>
      <c r="I37" s="55"/>
      <c r="J37" s="56"/>
      <c r="K37" s="55"/>
      <c r="L37" s="56"/>
      <c r="M37" s="55"/>
      <c r="N37" s="56"/>
      <c r="O37" s="46"/>
    </row>
    <row r="38" spans="1:15" ht="13.5" thickTop="1">
      <c r="A38" s="314" t="s">
        <v>24</v>
      </c>
      <c r="B38" s="51" t="s">
        <v>94</v>
      </c>
      <c r="C38" s="174"/>
      <c r="D38" s="181"/>
      <c r="E38" s="323"/>
      <c r="F38" s="319"/>
      <c r="G38" s="194"/>
      <c r="H38" s="195"/>
      <c r="I38" s="59"/>
      <c r="J38" s="63"/>
      <c r="K38" s="63"/>
      <c r="L38" s="63"/>
      <c r="M38" s="63"/>
      <c r="N38" s="50"/>
      <c r="O38" s="46"/>
    </row>
    <row r="39" spans="1:15" ht="12.75">
      <c r="A39" s="315"/>
      <c r="B39" s="55" t="s">
        <v>95</v>
      </c>
      <c r="C39" s="89"/>
      <c r="D39" s="182"/>
      <c r="E39" s="313"/>
      <c r="F39" s="320"/>
      <c r="G39" s="366"/>
      <c r="H39" s="368"/>
      <c r="I39" s="55"/>
      <c r="J39" s="64"/>
      <c r="K39" s="64"/>
      <c r="L39" s="64"/>
      <c r="M39" s="64"/>
      <c r="N39" s="56"/>
      <c r="O39" s="46"/>
    </row>
    <row r="40" spans="1:15" ht="12.75">
      <c r="A40" s="315"/>
      <c r="B40" s="55" t="s">
        <v>113</v>
      </c>
      <c r="C40" s="89"/>
      <c r="D40" s="182"/>
      <c r="E40" s="313"/>
      <c r="F40" s="320"/>
      <c r="G40" s="458"/>
      <c r="H40" s="457"/>
      <c r="I40" s="55"/>
      <c r="J40" s="64"/>
      <c r="K40" s="64"/>
      <c r="L40" s="64"/>
      <c r="M40" s="64"/>
      <c r="N40" s="56"/>
      <c r="O40" s="46"/>
    </row>
    <row r="41" spans="1:15" ht="12.75">
      <c r="A41" s="314" t="s">
        <v>25</v>
      </c>
      <c r="B41" s="59" t="s">
        <v>94</v>
      </c>
      <c r="C41" s="174"/>
      <c r="D41" s="181"/>
      <c r="E41" s="323"/>
      <c r="F41" s="319"/>
      <c r="G41" s="365"/>
      <c r="H41" s="367"/>
      <c r="I41" s="59"/>
      <c r="J41" s="50"/>
      <c r="K41" s="59"/>
      <c r="L41" s="50"/>
      <c r="M41" s="59"/>
      <c r="N41" s="50"/>
      <c r="O41" s="46"/>
    </row>
    <row r="42" spans="1:15" ht="12.75">
      <c r="A42" s="315"/>
      <c r="B42" s="55" t="s">
        <v>95</v>
      </c>
      <c r="C42" s="173"/>
      <c r="D42" s="182"/>
      <c r="E42" s="313"/>
      <c r="F42" s="320"/>
      <c r="G42" s="366"/>
      <c r="H42" s="368"/>
      <c r="I42" s="55"/>
      <c r="J42" s="56"/>
      <c r="K42" s="55"/>
      <c r="L42" s="56"/>
      <c r="M42" s="55"/>
      <c r="N42" s="56"/>
      <c r="O42" s="46"/>
    </row>
    <row r="43" spans="1:15" ht="12" customHeight="1" thickBot="1">
      <c r="A43" s="315"/>
      <c r="B43" s="55" t="s">
        <v>94</v>
      </c>
      <c r="C43" s="89"/>
      <c r="D43" s="182"/>
      <c r="E43" s="313"/>
      <c r="F43" s="320"/>
      <c r="G43" s="197"/>
      <c r="H43" s="198"/>
      <c r="I43" s="55"/>
      <c r="J43" s="56"/>
      <c r="K43" s="55"/>
      <c r="L43" s="56"/>
      <c r="M43" s="55"/>
      <c r="N43" s="56"/>
      <c r="O43" s="46"/>
    </row>
    <row r="44" spans="1:15" ht="12.75">
      <c r="A44" s="442" t="s">
        <v>26</v>
      </c>
      <c r="B44" s="70" t="s">
        <v>94</v>
      </c>
      <c r="C44" s="278"/>
      <c r="D44" s="181"/>
      <c r="E44" s="445"/>
      <c r="F44" s="438"/>
      <c r="G44" s="365"/>
      <c r="H44" s="367"/>
      <c r="I44" s="140"/>
      <c r="J44" s="158"/>
      <c r="K44" s="156"/>
      <c r="L44" s="158"/>
      <c r="M44" s="156"/>
      <c r="N44" s="148"/>
      <c r="O44" s="46"/>
    </row>
    <row r="45" spans="1:15" ht="12.75">
      <c r="A45" s="443"/>
      <c r="B45" s="71" t="s">
        <v>95</v>
      </c>
      <c r="C45" s="71"/>
      <c r="D45" s="182"/>
      <c r="E45" s="446"/>
      <c r="F45" s="320"/>
      <c r="G45" s="366"/>
      <c r="H45" s="368"/>
      <c r="I45" s="130"/>
      <c r="J45" s="56"/>
      <c r="K45" s="55"/>
      <c r="L45" s="56"/>
      <c r="M45" s="55"/>
      <c r="N45" s="149"/>
      <c r="O45" s="46"/>
    </row>
    <row r="46" spans="1:15" ht="13.5" thickBot="1">
      <c r="A46" s="444"/>
      <c r="B46" s="152" t="s">
        <v>94</v>
      </c>
      <c r="C46" s="152"/>
      <c r="D46" s="182"/>
      <c r="E46" s="447"/>
      <c r="F46" s="439"/>
      <c r="G46" s="197"/>
      <c r="H46" s="198"/>
      <c r="I46" s="142"/>
      <c r="J46" s="159"/>
      <c r="K46" s="157"/>
      <c r="L46" s="159"/>
      <c r="M46" s="157"/>
      <c r="N46" s="151"/>
      <c r="O46" s="46"/>
    </row>
    <row r="47" spans="1:15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6"/>
    </row>
    <row r="48" spans="1:15" s="27" customFormat="1" ht="12.75">
      <c r="A48" s="450" t="s">
        <v>32</v>
      </c>
      <c r="B48" s="450"/>
      <c r="C48" s="450"/>
      <c r="D48" s="451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6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379" t="s">
        <v>35</v>
      </c>
      <c r="C50" s="379"/>
      <c r="D50" s="379"/>
      <c r="E50" s="380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379" t="s">
        <v>34</v>
      </c>
      <c r="C51" s="379"/>
      <c r="D51" s="379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s="27" customFormat="1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7" ht="14.25">
      <c r="A53" s="20"/>
      <c r="B53" s="20"/>
      <c r="C53" s="20"/>
      <c r="D53" s="20"/>
      <c r="E53" s="20"/>
      <c r="F53" s="20"/>
      <c r="G53" s="20"/>
    </row>
    <row r="54" spans="1:7" ht="14.25">
      <c r="A54" s="20"/>
      <c r="B54" s="20"/>
      <c r="C54" s="20"/>
      <c r="D54" s="20"/>
      <c r="E54" s="20"/>
      <c r="F54" s="20"/>
      <c r="G54" s="20"/>
    </row>
  </sheetData>
  <sheetProtection/>
  <mergeCells count="79">
    <mergeCell ref="G44:G45"/>
    <mergeCell ref="H44:H45"/>
    <mergeCell ref="G39:G40"/>
    <mergeCell ref="H39:H40"/>
    <mergeCell ref="G41:G42"/>
    <mergeCell ref="H41:H42"/>
    <mergeCell ref="H18:H19"/>
    <mergeCell ref="H21:H22"/>
    <mergeCell ref="F14:F16"/>
    <mergeCell ref="F17:F19"/>
    <mergeCell ref="E20:E22"/>
    <mergeCell ref="F20:F22"/>
    <mergeCell ref="E14:E16"/>
    <mergeCell ref="G21:G22"/>
    <mergeCell ref="G18:G19"/>
    <mergeCell ref="G15:G16"/>
    <mergeCell ref="G8:N8"/>
    <mergeCell ref="F11:F13"/>
    <mergeCell ref="E8:F8"/>
    <mergeCell ref="H15:H16"/>
    <mergeCell ref="G36:G37"/>
    <mergeCell ref="H36:H37"/>
    <mergeCell ref="H24:H25"/>
    <mergeCell ref="G27:G28"/>
    <mergeCell ref="G30:G31"/>
    <mergeCell ref="G24:G25"/>
    <mergeCell ref="G33:G34"/>
    <mergeCell ref="H33:H34"/>
    <mergeCell ref="H27:H28"/>
    <mergeCell ref="H30:H31"/>
    <mergeCell ref="A32:A34"/>
    <mergeCell ref="F41:F43"/>
    <mergeCell ref="F38:F40"/>
    <mergeCell ref="E32:E34"/>
    <mergeCell ref="F32:F34"/>
    <mergeCell ref="F35:F37"/>
    <mergeCell ref="E38:E40"/>
    <mergeCell ref="A17:A19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B9:C10"/>
    <mergeCell ref="G9:H9"/>
    <mergeCell ref="G12:G13"/>
    <mergeCell ref="H12:H13"/>
    <mergeCell ref="D9:D10"/>
    <mergeCell ref="E9:E10"/>
    <mergeCell ref="F9:F10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E17:E19"/>
    <mergeCell ref="B51:D51"/>
    <mergeCell ref="A41:A43"/>
    <mergeCell ref="E41:E43"/>
    <mergeCell ref="A44:A46"/>
    <mergeCell ref="E44:E46"/>
    <mergeCell ref="F44:F46"/>
    <mergeCell ref="A23:A25"/>
    <mergeCell ref="E23:E25"/>
    <mergeCell ref="F23:F25"/>
    <mergeCell ref="A29:A31"/>
    <mergeCell ref="E29:E31"/>
    <mergeCell ref="F29:F31"/>
    <mergeCell ref="A26:A28"/>
    <mergeCell ref="E26:E28"/>
    <mergeCell ref="F26:F28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E26" sqref="E26:E28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25" customFormat="1" ht="15">
      <c r="A1" s="19" t="s">
        <v>41</v>
      </c>
      <c r="B1" s="17" t="s">
        <v>104</v>
      </c>
      <c r="C1" s="17"/>
      <c r="E1" s="18"/>
      <c r="F1" s="18">
        <v>50476</v>
      </c>
      <c r="G1" s="18"/>
      <c r="H1" s="17" t="s">
        <v>29</v>
      </c>
      <c r="I1" s="17"/>
      <c r="J1" s="17"/>
      <c r="K1" s="18">
        <v>967</v>
      </c>
      <c r="L1" s="18"/>
      <c r="M1" s="18"/>
    </row>
    <row r="2" spans="1:13" s="25" customFormat="1" ht="15">
      <c r="A2" s="17" t="s">
        <v>1</v>
      </c>
      <c r="B2" s="17" t="s">
        <v>92</v>
      </c>
      <c r="C2" s="17"/>
      <c r="E2" s="18"/>
      <c r="F2" s="18">
        <v>50475</v>
      </c>
      <c r="G2" s="18"/>
      <c r="H2" s="17" t="s">
        <v>2</v>
      </c>
      <c r="I2" s="17"/>
      <c r="J2" s="17"/>
      <c r="K2" s="18">
        <v>7</v>
      </c>
      <c r="L2" s="18"/>
      <c r="M2" s="18"/>
    </row>
    <row r="3" spans="1:13" s="25" customFormat="1" ht="15">
      <c r="A3" s="17" t="s">
        <v>0</v>
      </c>
      <c r="B3" s="17" t="s">
        <v>38</v>
      </c>
      <c r="C3" s="17"/>
      <c r="E3" s="18"/>
      <c r="F3" s="18"/>
      <c r="G3" s="18"/>
      <c r="H3" s="17" t="s">
        <v>3</v>
      </c>
      <c r="I3" s="17"/>
      <c r="J3" s="17"/>
      <c r="K3" s="18">
        <v>2</v>
      </c>
      <c r="L3" s="18"/>
      <c r="M3" s="18"/>
    </row>
    <row r="4" spans="1:14" s="25" customFormat="1" ht="15">
      <c r="A4" s="17" t="s">
        <v>4</v>
      </c>
      <c r="B4" s="17">
        <v>162</v>
      </c>
      <c r="C4" s="17"/>
      <c r="D4" s="18"/>
      <c r="E4" s="18"/>
      <c r="F4" s="18"/>
      <c r="G4" s="18"/>
      <c r="H4" s="17" t="s">
        <v>31</v>
      </c>
      <c r="I4" s="17"/>
      <c r="J4" s="17"/>
      <c r="K4" s="33" t="s">
        <v>62</v>
      </c>
      <c r="L4" s="21"/>
      <c r="M4" s="21"/>
      <c r="N4" s="21"/>
    </row>
    <row r="5" spans="1:13" ht="15" thickBot="1">
      <c r="A5" s="16"/>
      <c r="B5" s="16"/>
      <c r="C5" s="16"/>
      <c r="D5" s="16"/>
      <c r="E5" s="16"/>
      <c r="F5" s="16"/>
      <c r="G5" s="16"/>
      <c r="H5" s="16"/>
      <c r="I5" s="16"/>
      <c r="J5" s="35"/>
      <c r="K5" s="35" t="s">
        <v>65</v>
      </c>
      <c r="L5" s="35"/>
      <c r="M5" s="16"/>
    </row>
    <row r="6" spans="1:14" ht="13.5" thickTop="1">
      <c r="A6" s="413" t="s">
        <v>5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</row>
    <row r="7" spans="1:14" ht="13.5" thickBot="1">
      <c r="A7" s="386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</row>
    <row r="8" spans="1:14" ht="16.5" thickBot="1" thickTop="1">
      <c r="A8" s="372" t="s">
        <v>6</v>
      </c>
      <c r="B8" s="395" t="s">
        <v>7</v>
      </c>
      <c r="C8" s="396"/>
      <c r="D8" s="378"/>
      <c r="E8" s="395" t="s">
        <v>11</v>
      </c>
      <c r="F8" s="378"/>
      <c r="G8" s="389" t="s">
        <v>15</v>
      </c>
      <c r="H8" s="390"/>
      <c r="I8" s="390"/>
      <c r="J8" s="390"/>
      <c r="K8" s="390"/>
      <c r="L8" s="390"/>
      <c r="M8" s="390"/>
      <c r="N8" s="391"/>
    </row>
    <row r="9" spans="1:14" ht="13.5" thickTop="1">
      <c r="A9" s="373"/>
      <c r="B9" s="382" t="s">
        <v>8</v>
      </c>
      <c r="C9" s="410"/>
      <c r="D9" s="376" t="s">
        <v>9</v>
      </c>
      <c r="E9" s="480" t="s">
        <v>10</v>
      </c>
      <c r="F9" s="376" t="s">
        <v>9</v>
      </c>
      <c r="G9" s="404" t="s">
        <v>27</v>
      </c>
      <c r="H9" s="405"/>
      <c r="I9" s="402" t="s">
        <v>28</v>
      </c>
      <c r="J9" s="403"/>
      <c r="K9" s="402" t="s">
        <v>13</v>
      </c>
      <c r="L9" s="403"/>
      <c r="M9" s="402" t="s">
        <v>14</v>
      </c>
      <c r="N9" s="403"/>
    </row>
    <row r="10" spans="1:14" ht="15" thickBot="1">
      <c r="A10" s="374"/>
      <c r="B10" s="478"/>
      <c r="C10" s="375"/>
      <c r="D10" s="377"/>
      <c r="E10" s="481"/>
      <c r="F10" s="377"/>
      <c r="G10" s="11" t="s">
        <v>114</v>
      </c>
      <c r="H10" s="3" t="s">
        <v>9</v>
      </c>
      <c r="I10" s="9" t="s">
        <v>12</v>
      </c>
      <c r="J10" s="10" t="s">
        <v>9</v>
      </c>
      <c r="K10" s="9" t="s">
        <v>10</v>
      </c>
      <c r="L10" s="10" t="s">
        <v>9</v>
      </c>
      <c r="M10" s="9" t="s">
        <v>30</v>
      </c>
      <c r="N10" s="10" t="s">
        <v>9</v>
      </c>
    </row>
    <row r="11" spans="1:14" ht="15.75" customHeight="1" thickTop="1">
      <c r="A11" s="473" t="s">
        <v>16</v>
      </c>
      <c r="B11" s="81" t="s">
        <v>94</v>
      </c>
      <c r="C11" s="188">
        <v>540</v>
      </c>
      <c r="D11" s="189">
        <f>(6.29+3.187+0.437+0.015)*1.075*1.2</f>
        <v>12.808409999999999</v>
      </c>
      <c r="E11" s="402">
        <f>239+6</f>
        <v>245</v>
      </c>
      <c r="F11" s="403">
        <v>52.47</v>
      </c>
      <c r="G11" s="15">
        <v>801.96</v>
      </c>
      <c r="H11" s="196">
        <v>56.19</v>
      </c>
      <c r="I11" s="97"/>
      <c r="J11" s="99"/>
      <c r="K11" s="97"/>
      <c r="L11" s="99"/>
      <c r="M11" s="97"/>
      <c r="N11" s="99"/>
    </row>
    <row r="12" spans="1:14" ht="15.75" customHeight="1">
      <c r="A12" s="474"/>
      <c r="B12" s="84" t="s">
        <v>101</v>
      </c>
      <c r="C12" s="89">
        <v>0</v>
      </c>
      <c r="D12" s="190">
        <f>(4.04+0.797+0.437+0.015)*1.075*1.2</f>
        <v>6.82281</v>
      </c>
      <c r="E12" s="482"/>
      <c r="F12" s="401"/>
      <c r="G12" s="466">
        <v>17600</v>
      </c>
      <c r="H12" s="460">
        <v>6.91</v>
      </c>
      <c r="I12" s="74"/>
      <c r="J12" s="103"/>
      <c r="K12" s="74"/>
      <c r="L12" s="103"/>
      <c r="M12" s="74"/>
      <c r="N12" s="103"/>
    </row>
    <row r="13" spans="1:14" ht="15.75" customHeight="1" thickBot="1">
      <c r="A13" s="474"/>
      <c r="B13" s="84" t="s">
        <v>113</v>
      </c>
      <c r="C13" s="150">
        <v>17.25</v>
      </c>
      <c r="D13" s="192">
        <f>49.291*1.075*1.2</f>
        <v>63.58538999999999</v>
      </c>
      <c r="E13" s="482"/>
      <c r="F13" s="401"/>
      <c r="G13" s="467"/>
      <c r="H13" s="461"/>
      <c r="I13" s="144"/>
      <c r="J13" s="105"/>
      <c r="K13" s="144"/>
      <c r="L13" s="105"/>
      <c r="M13" s="144"/>
      <c r="N13" s="105"/>
    </row>
    <row r="14" spans="1:14" ht="15" customHeight="1" thickTop="1">
      <c r="A14" s="479" t="s">
        <v>17</v>
      </c>
      <c r="B14" s="81" t="s">
        <v>94</v>
      </c>
      <c r="C14" s="169">
        <v>5760</v>
      </c>
      <c r="D14" s="189">
        <f>(6.29+3.485+0.437+0.015)*1.075*1.2</f>
        <v>13.19283</v>
      </c>
      <c r="E14" s="434">
        <v>253</v>
      </c>
      <c r="F14" s="468">
        <v>52.47</v>
      </c>
      <c r="G14" s="15">
        <v>801.96</v>
      </c>
      <c r="H14" s="196">
        <v>56.19</v>
      </c>
      <c r="I14" s="6"/>
      <c r="J14" s="132"/>
      <c r="K14" s="97"/>
      <c r="L14" s="99"/>
      <c r="M14" s="97"/>
      <c r="N14" s="99"/>
    </row>
    <row r="15" spans="1:14" ht="15" customHeight="1">
      <c r="A15" s="479"/>
      <c r="B15" s="84" t="s">
        <v>101</v>
      </c>
      <c r="C15" s="93">
        <v>0</v>
      </c>
      <c r="D15" s="190">
        <f>(4.04+0.871+0.437+0.015)*1.075*1.2</f>
        <v>6.918269999999999</v>
      </c>
      <c r="E15" s="340"/>
      <c r="F15" s="468"/>
      <c r="G15" s="466">
        <v>18191</v>
      </c>
      <c r="H15" s="460">
        <v>6.91</v>
      </c>
      <c r="I15" s="6"/>
      <c r="J15" s="132"/>
      <c r="K15" s="74"/>
      <c r="L15" s="103"/>
      <c r="M15" s="74"/>
      <c r="N15" s="103"/>
    </row>
    <row r="16" spans="1:14" ht="15" customHeight="1" thickBot="1">
      <c r="A16" s="479"/>
      <c r="B16" s="84" t="s">
        <v>113</v>
      </c>
      <c r="C16" s="92">
        <v>17.25</v>
      </c>
      <c r="D16" s="192">
        <f>49.863*1.075*1.2</f>
        <v>64.32327</v>
      </c>
      <c r="E16" s="340"/>
      <c r="F16" s="468"/>
      <c r="G16" s="467"/>
      <c r="H16" s="461"/>
      <c r="I16" s="6"/>
      <c r="J16" s="132"/>
      <c r="K16" s="144"/>
      <c r="L16" s="105"/>
      <c r="M16" s="144"/>
      <c r="N16" s="105"/>
    </row>
    <row r="17" spans="1:14" ht="13.5" thickTop="1">
      <c r="A17" s="479" t="s">
        <v>18</v>
      </c>
      <c r="B17" s="81" t="s">
        <v>94</v>
      </c>
      <c r="C17" s="169">
        <v>5920</v>
      </c>
      <c r="D17" s="189">
        <f>(6.29+3.485+0.437+0.015)*1.075*1.2</f>
        <v>13.19283</v>
      </c>
      <c r="E17" s="477">
        <f>287+7</f>
        <v>294</v>
      </c>
      <c r="F17" s="468">
        <v>52.47</v>
      </c>
      <c r="G17" s="15">
        <v>801.96</v>
      </c>
      <c r="H17" s="196">
        <v>56.19</v>
      </c>
      <c r="I17" s="97"/>
      <c r="J17" s="99"/>
      <c r="K17" s="97"/>
      <c r="L17" s="99"/>
      <c r="M17" s="97"/>
      <c r="N17" s="99"/>
    </row>
    <row r="18" spans="1:14" ht="12.75">
      <c r="A18" s="479"/>
      <c r="B18" s="84" t="s">
        <v>101</v>
      </c>
      <c r="C18" s="93">
        <v>0</v>
      </c>
      <c r="D18" s="190">
        <f>(4.04+0.871+0.437+0.015)*1.075*1.2</f>
        <v>6.918269999999999</v>
      </c>
      <c r="E18" s="477"/>
      <c r="F18" s="468"/>
      <c r="G18" s="462">
        <v>17043</v>
      </c>
      <c r="H18" s="460">
        <v>6.91</v>
      </c>
      <c r="I18" s="74"/>
      <c r="J18" s="103"/>
      <c r="K18" s="74"/>
      <c r="L18" s="103"/>
      <c r="M18" s="74"/>
      <c r="N18" s="103"/>
    </row>
    <row r="19" spans="1:14" ht="13.5" thickBot="1">
      <c r="A19" s="479"/>
      <c r="B19" s="84" t="s">
        <v>113</v>
      </c>
      <c r="C19" s="92">
        <v>17.25</v>
      </c>
      <c r="D19" s="192">
        <f>49.863*1.075*1.2</f>
        <v>64.32327</v>
      </c>
      <c r="E19" s="477"/>
      <c r="F19" s="468"/>
      <c r="G19" s="463"/>
      <c r="H19" s="461"/>
      <c r="I19" s="144"/>
      <c r="J19" s="105"/>
      <c r="K19" s="144"/>
      <c r="L19" s="105"/>
      <c r="M19" s="144"/>
      <c r="N19" s="105"/>
    </row>
    <row r="20" spans="1:14" ht="13.5" thickTop="1">
      <c r="A20" s="475" t="s">
        <v>19</v>
      </c>
      <c r="B20" s="81" t="s">
        <v>94</v>
      </c>
      <c r="C20" s="169">
        <v>1800</v>
      </c>
      <c r="D20" s="189">
        <f>(6.29+3.485+0.437+0.015)*1.075*1.2</f>
        <v>13.19283</v>
      </c>
      <c r="E20" s="477">
        <v>93</v>
      </c>
      <c r="F20" s="468">
        <v>52.47</v>
      </c>
      <c r="G20" s="15">
        <v>801.96</v>
      </c>
      <c r="H20" s="196">
        <v>56.19</v>
      </c>
      <c r="I20" s="6"/>
      <c r="J20" s="7"/>
      <c r="K20" s="6"/>
      <c r="L20" s="7"/>
      <c r="M20" s="6"/>
      <c r="N20" s="7"/>
    </row>
    <row r="21" spans="1:14" ht="12.75">
      <c r="A21" s="476"/>
      <c r="B21" s="84" t="s">
        <v>101</v>
      </c>
      <c r="C21" s="93">
        <v>0</v>
      </c>
      <c r="D21" s="190">
        <f>(4.04+0.871+0.437+0.015)*1.075*1.2</f>
        <v>6.918269999999999</v>
      </c>
      <c r="E21" s="477"/>
      <c r="F21" s="468"/>
      <c r="G21" s="462">
        <v>14761</v>
      </c>
      <c r="H21" s="460">
        <v>6.91</v>
      </c>
      <c r="I21" s="6"/>
      <c r="J21" s="7"/>
      <c r="K21" s="6"/>
      <c r="L21" s="7"/>
      <c r="M21" s="6"/>
      <c r="N21" s="7"/>
    </row>
    <row r="22" spans="1:14" ht="13.5" thickBot="1">
      <c r="A22" s="476"/>
      <c r="B22" s="84" t="s">
        <v>113</v>
      </c>
      <c r="C22" s="92">
        <v>17.25</v>
      </c>
      <c r="D22" s="192">
        <f>49.863*1.075*1.2</f>
        <v>64.32327</v>
      </c>
      <c r="E22" s="477"/>
      <c r="F22" s="468"/>
      <c r="G22" s="463"/>
      <c r="H22" s="461"/>
      <c r="I22" s="6"/>
      <c r="J22" s="7"/>
      <c r="K22" s="6"/>
      <c r="L22" s="7"/>
      <c r="M22" s="6"/>
      <c r="N22" s="7"/>
    </row>
    <row r="23" spans="1:14" ht="13.5" thickTop="1">
      <c r="A23" s="475" t="s">
        <v>20</v>
      </c>
      <c r="B23" s="81" t="s">
        <v>94</v>
      </c>
      <c r="C23" s="169">
        <v>1400</v>
      </c>
      <c r="D23" s="189">
        <f>(6.29+3.485+0.437+0.015)*1.075*1.2</f>
        <v>13.19283</v>
      </c>
      <c r="E23" s="477">
        <f>60+1</f>
        <v>61</v>
      </c>
      <c r="F23" s="468">
        <v>52.47</v>
      </c>
      <c r="G23" s="15">
        <v>801.96</v>
      </c>
      <c r="H23" s="196">
        <v>56.19</v>
      </c>
      <c r="I23" s="9"/>
      <c r="J23" s="10"/>
      <c r="K23" s="9"/>
      <c r="L23" s="10"/>
      <c r="M23" s="9"/>
      <c r="N23" s="10"/>
    </row>
    <row r="24" spans="1:14" ht="12.75">
      <c r="A24" s="476"/>
      <c r="B24" s="84" t="s">
        <v>101</v>
      </c>
      <c r="C24" s="93">
        <v>0</v>
      </c>
      <c r="D24" s="190">
        <f>(4.04+0.871+0.437+0.015)*1.075*1.2</f>
        <v>6.918269999999999</v>
      </c>
      <c r="E24" s="477"/>
      <c r="F24" s="468"/>
      <c r="G24" s="462">
        <v>0</v>
      </c>
      <c r="H24" s="460">
        <v>6.91</v>
      </c>
      <c r="I24" s="6"/>
      <c r="J24" s="7"/>
      <c r="K24" s="6"/>
      <c r="L24" s="7"/>
      <c r="M24" s="6"/>
      <c r="N24" s="7"/>
    </row>
    <row r="25" spans="1:14" ht="13.5" thickBot="1">
      <c r="A25" s="476"/>
      <c r="B25" s="84" t="s">
        <v>113</v>
      </c>
      <c r="C25" s="92">
        <v>17.25</v>
      </c>
      <c r="D25" s="192">
        <f>49.863*1.075*1.2</f>
        <v>64.32327</v>
      </c>
      <c r="E25" s="477"/>
      <c r="F25" s="468"/>
      <c r="G25" s="463"/>
      <c r="H25" s="461"/>
      <c r="I25" s="6"/>
      <c r="J25" s="7"/>
      <c r="K25" s="6"/>
      <c r="L25" s="7"/>
      <c r="M25" s="6"/>
      <c r="N25" s="7"/>
    </row>
    <row r="26" spans="1:14" ht="13.5" thickTop="1">
      <c r="A26" s="475" t="s">
        <v>68</v>
      </c>
      <c r="B26" s="81" t="s">
        <v>94</v>
      </c>
      <c r="C26" s="169"/>
      <c r="D26" s="185"/>
      <c r="E26" s="477"/>
      <c r="F26" s="468"/>
      <c r="G26" s="15"/>
      <c r="H26" s="196"/>
      <c r="I26" s="9"/>
      <c r="J26" s="10"/>
      <c r="K26" s="9"/>
      <c r="L26" s="10"/>
      <c r="M26" s="9"/>
      <c r="N26" s="10"/>
    </row>
    <row r="27" spans="1:14" ht="12.75">
      <c r="A27" s="476"/>
      <c r="B27" s="84" t="s">
        <v>101</v>
      </c>
      <c r="C27" s="93"/>
      <c r="D27" s="186"/>
      <c r="E27" s="477"/>
      <c r="F27" s="468"/>
      <c r="G27" s="462"/>
      <c r="H27" s="460"/>
      <c r="I27" s="6"/>
      <c r="J27" s="7"/>
      <c r="K27" s="6"/>
      <c r="L27" s="7"/>
      <c r="M27" s="6"/>
      <c r="N27" s="7"/>
    </row>
    <row r="28" spans="1:14" ht="13.5" thickBot="1">
      <c r="A28" s="476"/>
      <c r="B28" s="84" t="s">
        <v>113</v>
      </c>
      <c r="C28" s="92"/>
      <c r="D28" s="186"/>
      <c r="E28" s="477"/>
      <c r="F28" s="468"/>
      <c r="G28" s="463"/>
      <c r="H28" s="461"/>
      <c r="I28" s="6"/>
      <c r="J28" s="7"/>
      <c r="K28" s="6"/>
      <c r="L28" s="7"/>
      <c r="M28" s="6"/>
      <c r="N28" s="7"/>
    </row>
    <row r="29" spans="1:14" ht="13.5" thickTop="1">
      <c r="A29" s="475" t="s">
        <v>69</v>
      </c>
      <c r="B29" s="117" t="s">
        <v>94</v>
      </c>
      <c r="C29" s="124"/>
      <c r="D29" s="185"/>
      <c r="E29" s="464"/>
      <c r="F29" s="400"/>
      <c r="G29" s="15"/>
      <c r="H29" s="196"/>
      <c r="I29" s="9"/>
      <c r="J29" s="10"/>
      <c r="K29" s="9"/>
      <c r="L29" s="10"/>
      <c r="M29" s="9"/>
      <c r="N29" s="10"/>
    </row>
    <row r="30" spans="1:14" ht="12.75">
      <c r="A30" s="476"/>
      <c r="B30" s="118" t="s">
        <v>101</v>
      </c>
      <c r="C30" s="69"/>
      <c r="D30" s="186"/>
      <c r="E30" s="465"/>
      <c r="F30" s="469"/>
      <c r="G30" s="462"/>
      <c r="H30" s="460"/>
      <c r="I30" s="6"/>
      <c r="J30" s="7"/>
      <c r="K30" s="6"/>
      <c r="L30" s="7"/>
      <c r="M30" s="6"/>
      <c r="N30" s="7"/>
    </row>
    <row r="31" spans="1:14" ht="13.5" thickBot="1">
      <c r="A31" s="476"/>
      <c r="B31" s="118" t="s">
        <v>113</v>
      </c>
      <c r="C31" s="119"/>
      <c r="D31" s="186"/>
      <c r="E31" s="465"/>
      <c r="F31" s="469"/>
      <c r="G31" s="463"/>
      <c r="H31" s="461"/>
      <c r="I31" s="6"/>
      <c r="J31" s="7"/>
      <c r="K31" s="6"/>
      <c r="L31" s="7"/>
      <c r="M31" s="6"/>
      <c r="N31" s="7"/>
    </row>
    <row r="32" spans="1:14" ht="13.5" thickTop="1">
      <c r="A32" s="475" t="s">
        <v>22</v>
      </c>
      <c r="B32" s="117" t="s">
        <v>94</v>
      </c>
      <c r="C32" s="124"/>
      <c r="D32" s="185"/>
      <c r="E32" s="464"/>
      <c r="F32" s="400"/>
      <c r="G32" s="15"/>
      <c r="H32" s="196"/>
      <c r="I32" s="113"/>
      <c r="J32" s="120"/>
      <c r="K32" s="113"/>
      <c r="L32" s="120"/>
      <c r="M32" s="113"/>
      <c r="N32" s="120"/>
    </row>
    <row r="33" spans="1:14" ht="12.75" customHeight="1">
      <c r="A33" s="476"/>
      <c r="B33" s="118" t="s">
        <v>101</v>
      </c>
      <c r="C33" s="69"/>
      <c r="D33" s="186"/>
      <c r="E33" s="465"/>
      <c r="F33" s="469"/>
      <c r="G33" s="462"/>
      <c r="H33" s="460"/>
      <c r="I33" s="114"/>
      <c r="J33" s="121"/>
      <c r="K33" s="114"/>
      <c r="L33" s="121"/>
      <c r="M33" s="114"/>
      <c r="N33" s="121"/>
    </row>
    <row r="34" spans="1:14" ht="12.75" customHeight="1" thickBot="1">
      <c r="A34" s="476"/>
      <c r="B34" s="118" t="s">
        <v>113</v>
      </c>
      <c r="C34" s="119"/>
      <c r="D34" s="186"/>
      <c r="E34" s="465"/>
      <c r="F34" s="469"/>
      <c r="G34" s="463"/>
      <c r="H34" s="461"/>
      <c r="I34" s="115"/>
      <c r="J34" s="122"/>
      <c r="K34" s="115"/>
      <c r="L34" s="122"/>
      <c r="M34" s="115"/>
      <c r="N34" s="122"/>
    </row>
    <row r="35" spans="1:14" ht="12.75" customHeight="1" thickTop="1">
      <c r="A35" s="475" t="s">
        <v>23</v>
      </c>
      <c r="B35" s="81" t="s">
        <v>94</v>
      </c>
      <c r="C35" s="93"/>
      <c r="D35" s="185"/>
      <c r="E35" s="464"/>
      <c r="F35" s="400"/>
      <c r="G35" s="15"/>
      <c r="H35" s="196"/>
      <c r="I35" s="113"/>
      <c r="J35" s="120"/>
      <c r="K35" s="113"/>
      <c r="L35" s="120"/>
      <c r="M35" s="113"/>
      <c r="N35" s="120"/>
    </row>
    <row r="36" spans="1:14" ht="12.75" customHeight="1">
      <c r="A36" s="476"/>
      <c r="B36" s="84" t="s">
        <v>101</v>
      </c>
      <c r="C36" s="92"/>
      <c r="D36" s="186"/>
      <c r="E36" s="465"/>
      <c r="F36" s="469"/>
      <c r="G36" s="462"/>
      <c r="H36" s="460"/>
      <c r="I36" s="114"/>
      <c r="J36" s="121"/>
      <c r="K36" s="114"/>
      <c r="L36" s="121"/>
      <c r="M36" s="114"/>
      <c r="N36" s="121"/>
    </row>
    <row r="37" spans="1:14" ht="12.75" customHeight="1" thickBot="1">
      <c r="A37" s="476"/>
      <c r="B37" s="84" t="s">
        <v>113</v>
      </c>
      <c r="C37" s="92"/>
      <c r="D37" s="186"/>
      <c r="E37" s="465"/>
      <c r="F37" s="469"/>
      <c r="G37" s="463"/>
      <c r="H37" s="461"/>
      <c r="I37" s="115"/>
      <c r="J37" s="122"/>
      <c r="K37" s="115"/>
      <c r="L37" s="122"/>
      <c r="M37" s="115"/>
      <c r="N37" s="122"/>
    </row>
    <row r="38" spans="1:14" ht="13.5" thickTop="1">
      <c r="A38" s="475" t="s">
        <v>24</v>
      </c>
      <c r="B38" s="117" t="s">
        <v>94</v>
      </c>
      <c r="C38" s="279"/>
      <c r="D38" s="185"/>
      <c r="E38" s="408"/>
      <c r="F38" s="400"/>
      <c r="G38" s="15"/>
      <c r="H38" s="196"/>
      <c r="I38" s="113"/>
      <c r="J38" s="120"/>
      <c r="K38" s="113"/>
      <c r="L38" s="120"/>
      <c r="M38" s="113"/>
      <c r="N38" s="120"/>
    </row>
    <row r="39" spans="1:14" ht="15" customHeight="1">
      <c r="A39" s="476"/>
      <c r="B39" s="118" t="s">
        <v>101</v>
      </c>
      <c r="C39" s="114"/>
      <c r="D39" s="186"/>
      <c r="E39" s="489"/>
      <c r="F39" s="469"/>
      <c r="G39" s="462"/>
      <c r="H39" s="460"/>
      <c r="I39" s="114"/>
      <c r="J39" s="121"/>
      <c r="K39" s="114"/>
      <c r="L39" s="121"/>
      <c r="M39" s="114"/>
      <c r="N39" s="121"/>
    </row>
    <row r="40" spans="1:14" ht="15" customHeight="1" thickBot="1">
      <c r="A40" s="476"/>
      <c r="B40" s="118" t="s">
        <v>113</v>
      </c>
      <c r="C40" s="114"/>
      <c r="D40" s="186"/>
      <c r="E40" s="489"/>
      <c r="F40" s="469"/>
      <c r="G40" s="463"/>
      <c r="H40" s="461"/>
      <c r="I40" s="115"/>
      <c r="J40" s="122"/>
      <c r="K40" s="115"/>
      <c r="L40" s="122"/>
      <c r="M40" s="115"/>
      <c r="N40" s="122"/>
    </row>
    <row r="41" spans="1:14" ht="12.75">
      <c r="A41" s="475" t="s">
        <v>25</v>
      </c>
      <c r="B41" s="117" t="s">
        <v>94</v>
      </c>
      <c r="C41" s="280"/>
      <c r="D41" s="185"/>
      <c r="E41" s="408"/>
      <c r="F41" s="400"/>
      <c r="G41" s="365"/>
      <c r="H41" s="367"/>
      <c r="I41" s="113"/>
      <c r="J41" s="120"/>
      <c r="K41" s="113"/>
      <c r="L41" s="120"/>
      <c r="M41" s="113"/>
      <c r="N41" s="120"/>
    </row>
    <row r="42" spans="1:14" ht="15" customHeight="1">
      <c r="A42" s="476"/>
      <c r="B42" s="118" t="s">
        <v>101</v>
      </c>
      <c r="C42" s="132"/>
      <c r="D42" s="186"/>
      <c r="E42" s="489"/>
      <c r="F42" s="469"/>
      <c r="G42" s="366"/>
      <c r="H42" s="368"/>
      <c r="I42" s="114"/>
      <c r="J42" s="121"/>
      <c r="K42" s="114"/>
      <c r="L42" s="121"/>
      <c r="M42" s="114"/>
      <c r="N42" s="121"/>
    </row>
    <row r="43" spans="1:14" ht="15" customHeight="1" thickBot="1">
      <c r="A43" s="476"/>
      <c r="B43" s="118" t="s">
        <v>113</v>
      </c>
      <c r="C43" s="288"/>
      <c r="D43" s="186"/>
      <c r="E43" s="489"/>
      <c r="F43" s="469"/>
      <c r="G43" s="197"/>
      <c r="H43" s="198"/>
      <c r="I43" s="115"/>
      <c r="J43" s="122"/>
      <c r="K43" s="115"/>
      <c r="L43" s="122"/>
      <c r="M43" s="115"/>
      <c r="N43" s="122"/>
    </row>
    <row r="44" spans="1:14" ht="12.75">
      <c r="A44" s="483" t="s">
        <v>26</v>
      </c>
      <c r="B44" s="117" t="s">
        <v>94</v>
      </c>
      <c r="C44" s="289"/>
      <c r="D44" s="185"/>
      <c r="E44" s="486"/>
      <c r="F44" s="470"/>
      <c r="G44" s="365"/>
      <c r="H44" s="367"/>
      <c r="I44" s="113"/>
      <c r="J44" s="120"/>
      <c r="K44" s="113"/>
      <c r="L44" s="120"/>
      <c r="M44" s="113"/>
      <c r="N44" s="120"/>
    </row>
    <row r="45" spans="1:14" ht="15" customHeight="1">
      <c r="A45" s="484"/>
      <c r="B45" s="118" t="s">
        <v>101</v>
      </c>
      <c r="C45" s="290"/>
      <c r="D45" s="186"/>
      <c r="E45" s="487"/>
      <c r="F45" s="471"/>
      <c r="G45" s="366"/>
      <c r="H45" s="368"/>
      <c r="I45" s="114"/>
      <c r="J45" s="121"/>
      <c r="K45" s="114"/>
      <c r="L45" s="121"/>
      <c r="M45" s="114"/>
      <c r="N45" s="121"/>
    </row>
    <row r="46" spans="1:14" ht="15" customHeight="1" thickBot="1">
      <c r="A46" s="485"/>
      <c r="B46" s="191" t="s">
        <v>113</v>
      </c>
      <c r="C46" s="291"/>
      <c r="D46" s="186"/>
      <c r="E46" s="488"/>
      <c r="F46" s="472"/>
      <c r="G46" s="197"/>
      <c r="H46" s="198"/>
      <c r="I46" s="115"/>
      <c r="J46" s="122"/>
      <c r="K46" s="115"/>
      <c r="L46" s="122"/>
      <c r="M46" s="115"/>
      <c r="N46" s="122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27" customFormat="1" ht="12.75">
      <c r="A48" s="379" t="s">
        <v>32</v>
      </c>
      <c r="B48" s="379"/>
      <c r="C48" s="379"/>
      <c r="D48" s="380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379" t="s">
        <v>35</v>
      </c>
      <c r="C50" s="379"/>
      <c r="D50" s="379"/>
      <c r="E50" s="380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379" t="s">
        <v>34</v>
      </c>
      <c r="C51" s="379"/>
      <c r="D51" s="379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4.25">
      <c r="A52" s="16"/>
      <c r="B52" s="16"/>
      <c r="C52" s="16"/>
      <c r="D52" s="16"/>
      <c r="E52" s="16"/>
      <c r="F52" s="16"/>
      <c r="G52" s="16"/>
      <c r="H52" s="1"/>
      <c r="I52" s="1"/>
      <c r="J52" s="1"/>
      <c r="K52" s="1"/>
      <c r="L52" s="1"/>
      <c r="M52" s="1"/>
      <c r="N52" s="1"/>
    </row>
  </sheetData>
  <sheetProtection/>
  <mergeCells count="76"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  <mergeCell ref="E17:E19"/>
    <mergeCell ref="F17:F19"/>
    <mergeCell ref="E9:E10"/>
    <mergeCell ref="F9:F10"/>
    <mergeCell ref="E11:E13"/>
    <mergeCell ref="E14:E16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A6:N7"/>
    <mergeCell ref="A8:A10"/>
    <mergeCell ref="B8:D8"/>
    <mergeCell ref="E8:F8"/>
    <mergeCell ref="G8:N8"/>
    <mergeCell ref="D9:D10"/>
    <mergeCell ref="M9:N9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G44:G45"/>
    <mergeCell ref="H44:H45"/>
    <mergeCell ref="G41:G42"/>
    <mergeCell ref="G39:G40"/>
    <mergeCell ref="H39:H40"/>
    <mergeCell ref="H41:H42"/>
    <mergeCell ref="G36:G37"/>
    <mergeCell ref="H36:H37"/>
    <mergeCell ref="F26:F28"/>
    <mergeCell ref="B50:E50"/>
    <mergeCell ref="F38:F40"/>
    <mergeCell ref="F29:F31"/>
    <mergeCell ref="F35:F37"/>
    <mergeCell ref="F32:F34"/>
    <mergeCell ref="F44:F46"/>
    <mergeCell ref="F41:F43"/>
    <mergeCell ref="E32:E34"/>
    <mergeCell ref="G12:G13"/>
    <mergeCell ref="H12:H13"/>
    <mergeCell ref="G21:G22"/>
    <mergeCell ref="H21:H22"/>
    <mergeCell ref="G15:G16"/>
    <mergeCell ref="H15:H16"/>
    <mergeCell ref="G18:G19"/>
    <mergeCell ref="H18:H19"/>
    <mergeCell ref="G33:G34"/>
    <mergeCell ref="H33:H34"/>
    <mergeCell ref="G24:G25"/>
    <mergeCell ref="G27:G28"/>
    <mergeCell ref="H27:H28"/>
    <mergeCell ref="G30:G31"/>
    <mergeCell ref="H30:H31"/>
    <mergeCell ref="H24:H25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E19" sqref="E19:E20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20" customFormat="1" ht="15">
      <c r="A1" s="19" t="s">
        <v>41</v>
      </c>
      <c r="B1" s="17" t="s">
        <v>46</v>
      </c>
      <c r="C1" s="17"/>
      <c r="D1" s="18"/>
      <c r="E1" s="18">
        <v>50190</v>
      </c>
      <c r="F1" s="18"/>
      <c r="G1" s="18"/>
      <c r="H1" s="17" t="s">
        <v>29</v>
      </c>
      <c r="I1" s="17"/>
      <c r="J1" s="17"/>
      <c r="K1" s="18">
        <v>946</v>
      </c>
      <c r="L1" s="18"/>
      <c r="M1" s="16"/>
    </row>
    <row r="2" spans="1:13" s="20" customFormat="1" ht="15">
      <c r="A2" s="17" t="s">
        <v>1</v>
      </c>
      <c r="B2" s="17" t="s">
        <v>54</v>
      </c>
      <c r="C2" s="17"/>
      <c r="D2" s="18"/>
      <c r="E2" s="18"/>
      <c r="F2" s="18"/>
      <c r="G2" s="18"/>
      <c r="H2" s="17" t="s">
        <v>2</v>
      </c>
      <c r="I2" s="17"/>
      <c r="J2" s="17"/>
      <c r="K2" s="18">
        <v>7</v>
      </c>
      <c r="L2" s="18"/>
      <c r="M2" s="16"/>
    </row>
    <row r="3" spans="1:13" s="20" customFormat="1" ht="15">
      <c r="A3" s="17" t="s">
        <v>0</v>
      </c>
      <c r="B3" s="17" t="s">
        <v>38</v>
      </c>
      <c r="C3" s="17"/>
      <c r="D3" s="18"/>
      <c r="E3" s="18"/>
      <c r="F3" s="18"/>
      <c r="G3" s="18"/>
      <c r="H3" s="17" t="s">
        <v>3</v>
      </c>
      <c r="I3" s="17"/>
      <c r="J3" s="17"/>
      <c r="K3" s="18">
        <v>3</v>
      </c>
      <c r="L3" s="18"/>
      <c r="M3" s="16"/>
    </row>
    <row r="4" spans="1:14" s="20" customFormat="1" ht="15">
      <c r="A4" s="17" t="s">
        <v>4</v>
      </c>
      <c r="B4" s="17">
        <v>184</v>
      </c>
      <c r="C4" s="17"/>
      <c r="D4" s="18"/>
      <c r="E4" s="18"/>
      <c r="F4" s="18"/>
      <c r="G4" s="18"/>
      <c r="H4" s="17" t="s">
        <v>31</v>
      </c>
      <c r="I4" s="17"/>
      <c r="J4" s="17"/>
      <c r="K4" s="33" t="s">
        <v>62</v>
      </c>
      <c r="L4" s="21"/>
      <c r="M4" s="21"/>
      <c r="N4" s="2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35"/>
      <c r="K5" s="35" t="s">
        <v>65</v>
      </c>
      <c r="L5" s="35"/>
      <c r="M5" s="1"/>
    </row>
    <row r="6" spans="1:14" ht="13.5" thickTop="1">
      <c r="A6" s="413" t="s">
        <v>5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</row>
    <row r="7" spans="1:14" ht="13.5" thickBot="1">
      <c r="A7" s="386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</row>
    <row r="8" spans="1:14" ht="16.5" thickBot="1" thickTop="1">
      <c r="A8" s="372" t="s">
        <v>6</v>
      </c>
      <c r="B8" s="395" t="s">
        <v>7</v>
      </c>
      <c r="C8" s="396"/>
      <c r="D8" s="378"/>
      <c r="E8" s="395" t="s">
        <v>11</v>
      </c>
      <c r="F8" s="378"/>
      <c r="G8" s="389" t="s">
        <v>15</v>
      </c>
      <c r="H8" s="390"/>
      <c r="I8" s="390"/>
      <c r="J8" s="390"/>
      <c r="K8" s="390"/>
      <c r="L8" s="390"/>
      <c r="M8" s="390"/>
      <c r="N8" s="391"/>
    </row>
    <row r="9" spans="1:14" ht="13.5" thickTop="1">
      <c r="A9" s="373"/>
      <c r="B9" s="382" t="s">
        <v>8</v>
      </c>
      <c r="C9" s="410"/>
      <c r="D9" s="376" t="s">
        <v>9</v>
      </c>
      <c r="E9" s="480" t="s">
        <v>10</v>
      </c>
      <c r="F9" s="376" t="s">
        <v>9</v>
      </c>
      <c r="G9" s="404" t="s">
        <v>27</v>
      </c>
      <c r="H9" s="405"/>
      <c r="I9" s="402" t="s">
        <v>28</v>
      </c>
      <c r="J9" s="403"/>
      <c r="K9" s="402" t="s">
        <v>13</v>
      </c>
      <c r="L9" s="403"/>
      <c r="M9" s="402" t="s">
        <v>14</v>
      </c>
      <c r="N9" s="403"/>
    </row>
    <row r="10" spans="1:14" ht="15" thickBot="1">
      <c r="A10" s="374"/>
      <c r="B10" s="357"/>
      <c r="C10" s="489"/>
      <c r="D10" s="469"/>
      <c r="E10" s="481"/>
      <c r="F10" s="377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11" t="s">
        <v>16</v>
      </c>
      <c r="B11" s="264" t="s">
        <v>94</v>
      </c>
      <c r="C11" s="202">
        <v>660</v>
      </c>
      <c r="D11" s="203">
        <f>(5.66+2.789+0.437+0.015)*1.075*1.2</f>
        <v>11.482289999999999</v>
      </c>
      <c r="E11" s="494">
        <v>13</v>
      </c>
      <c r="F11" s="495">
        <v>52.47</v>
      </c>
      <c r="G11" s="209">
        <v>846.5</v>
      </c>
      <c r="H11" s="204">
        <v>56.19</v>
      </c>
      <c r="I11" s="6"/>
      <c r="J11" s="7"/>
      <c r="K11" s="6"/>
      <c r="L11" s="7"/>
      <c r="M11" s="6"/>
      <c r="N11" s="7"/>
    </row>
    <row r="12" spans="1:14" ht="15" customHeight="1" thickBot="1">
      <c r="A12" s="407"/>
      <c r="B12" s="82" t="s">
        <v>111</v>
      </c>
      <c r="C12" s="205">
        <v>17.25</v>
      </c>
      <c r="D12" s="206">
        <f>49.291*1.075*1.2</f>
        <v>63.58538999999999</v>
      </c>
      <c r="E12" s="362"/>
      <c r="F12" s="493"/>
      <c r="G12" s="296">
        <v>27921</v>
      </c>
      <c r="H12" s="207">
        <v>6.91</v>
      </c>
      <c r="I12" s="6"/>
      <c r="J12" s="7"/>
      <c r="K12" s="6"/>
      <c r="L12" s="7"/>
      <c r="M12" s="6"/>
      <c r="N12" s="7"/>
    </row>
    <row r="13" spans="1:14" ht="15" customHeight="1">
      <c r="A13" s="406" t="s">
        <v>17</v>
      </c>
      <c r="B13" s="81" t="s">
        <v>94</v>
      </c>
      <c r="C13" s="110">
        <v>0</v>
      </c>
      <c r="D13" s="203">
        <f>(5.66+3.049+0.437+0.015)*1.075*1.2</f>
        <v>11.817689999999999</v>
      </c>
      <c r="E13" s="361">
        <v>125</v>
      </c>
      <c r="F13" s="490">
        <v>52.47</v>
      </c>
      <c r="G13" s="209">
        <v>846.5</v>
      </c>
      <c r="H13" s="204">
        <v>56.19</v>
      </c>
      <c r="I13" s="9"/>
      <c r="J13" s="10"/>
      <c r="K13" s="9"/>
      <c r="L13" s="10"/>
      <c r="M13" s="9"/>
      <c r="N13" s="10"/>
    </row>
    <row r="14" spans="1:14" ht="15" customHeight="1" thickBot="1">
      <c r="A14" s="407"/>
      <c r="B14" s="82" t="s">
        <v>111</v>
      </c>
      <c r="C14" s="205">
        <v>17.25</v>
      </c>
      <c r="D14" s="206">
        <f>49.863*1.075*1.2</f>
        <v>64.32327</v>
      </c>
      <c r="E14" s="362"/>
      <c r="F14" s="491"/>
      <c r="G14" s="296">
        <v>27162</v>
      </c>
      <c r="H14" s="207">
        <v>6.91</v>
      </c>
      <c r="I14" s="12"/>
      <c r="J14" s="13"/>
      <c r="K14" s="12"/>
      <c r="L14" s="13"/>
      <c r="M14" s="12"/>
      <c r="N14" s="13"/>
    </row>
    <row r="15" spans="1:14" ht="15" customHeight="1">
      <c r="A15" s="406" t="s">
        <v>18</v>
      </c>
      <c r="B15" s="81" t="s">
        <v>94</v>
      </c>
      <c r="C15" s="110">
        <v>3480</v>
      </c>
      <c r="D15" s="203">
        <f>(5.66+3.049+0.437+0.015)*1.075*1.2</f>
        <v>11.817689999999999</v>
      </c>
      <c r="E15" s="361">
        <v>29</v>
      </c>
      <c r="F15" s="490">
        <v>52.47</v>
      </c>
      <c r="G15" s="209">
        <v>846.5</v>
      </c>
      <c r="H15" s="204">
        <v>56.19</v>
      </c>
      <c r="I15" s="9"/>
      <c r="J15" s="10"/>
      <c r="K15" s="9"/>
      <c r="L15" s="10"/>
      <c r="M15" s="9"/>
      <c r="N15" s="10"/>
    </row>
    <row r="16" spans="1:14" ht="15" customHeight="1" thickBot="1">
      <c r="A16" s="407"/>
      <c r="B16" s="82" t="s">
        <v>111</v>
      </c>
      <c r="C16" s="205">
        <v>17.25</v>
      </c>
      <c r="D16" s="206">
        <f>49.863*1.075*1.2</f>
        <v>64.32327</v>
      </c>
      <c r="E16" s="362"/>
      <c r="F16" s="491"/>
      <c r="G16" s="208">
        <v>29591</v>
      </c>
      <c r="H16" s="207">
        <v>6.91</v>
      </c>
      <c r="I16" s="12"/>
      <c r="J16" s="13"/>
      <c r="K16" s="12"/>
      <c r="L16" s="13"/>
      <c r="M16" s="12"/>
      <c r="N16" s="13"/>
    </row>
    <row r="17" spans="1:14" ht="15" customHeight="1">
      <c r="A17" s="406" t="s">
        <v>19</v>
      </c>
      <c r="B17" s="81" t="s">
        <v>94</v>
      </c>
      <c r="C17" s="110">
        <v>1920</v>
      </c>
      <c r="D17" s="203">
        <f>(5.66+3.049+0.437+0.015)*1.075*1.2</f>
        <v>11.817689999999999</v>
      </c>
      <c r="E17" s="361">
        <f>29+6</f>
        <v>35</v>
      </c>
      <c r="F17" s="490">
        <v>52.47</v>
      </c>
      <c r="G17" s="209">
        <v>846.5</v>
      </c>
      <c r="H17" s="204">
        <v>56.19</v>
      </c>
      <c r="I17" s="9"/>
      <c r="J17" s="10"/>
      <c r="K17" s="9"/>
      <c r="L17" s="10"/>
      <c r="M17" s="9"/>
      <c r="N17" s="10"/>
    </row>
    <row r="18" spans="1:14" ht="13.5" thickBot="1">
      <c r="A18" s="407"/>
      <c r="B18" s="82" t="s">
        <v>111</v>
      </c>
      <c r="C18" s="205">
        <v>17.25</v>
      </c>
      <c r="D18" s="206">
        <f>49.863*1.075*1.2</f>
        <v>64.32327</v>
      </c>
      <c r="E18" s="362"/>
      <c r="F18" s="491"/>
      <c r="G18" s="208">
        <v>20824</v>
      </c>
      <c r="H18" s="207">
        <v>6.91</v>
      </c>
      <c r="I18" s="12"/>
      <c r="J18" s="13"/>
      <c r="K18" s="12"/>
      <c r="L18" s="13"/>
      <c r="M18" s="12"/>
      <c r="N18" s="13"/>
    </row>
    <row r="19" spans="1:14" ht="12.75">
      <c r="A19" s="406" t="s">
        <v>20</v>
      </c>
      <c r="B19" s="81" t="s">
        <v>94</v>
      </c>
      <c r="C19" s="110">
        <v>1500</v>
      </c>
      <c r="D19" s="203">
        <f>(5.66+3.049+0.437+0.015)*1.075*1.2</f>
        <v>11.817689999999999</v>
      </c>
      <c r="E19" s="361">
        <f>155+12</f>
        <v>167</v>
      </c>
      <c r="F19" s="490">
        <v>52.47</v>
      </c>
      <c r="G19" s="209">
        <v>846.5</v>
      </c>
      <c r="H19" s="204">
        <v>56.19</v>
      </c>
      <c r="I19" s="9"/>
      <c r="J19" s="10"/>
      <c r="K19" s="9"/>
      <c r="L19" s="10"/>
      <c r="M19" s="9"/>
      <c r="N19" s="10"/>
    </row>
    <row r="20" spans="1:14" ht="13.5" thickBot="1">
      <c r="A20" s="407"/>
      <c r="B20" s="82" t="s">
        <v>111</v>
      </c>
      <c r="C20" s="205">
        <v>17.25</v>
      </c>
      <c r="D20" s="206">
        <f>49.863*1.075*1.2</f>
        <v>64.32327</v>
      </c>
      <c r="E20" s="362"/>
      <c r="F20" s="491"/>
      <c r="G20" s="208">
        <v>0</v>
      </c>
      <c r="H20" s="207">
        <v>6.91</v>
      </c>
      <c r="I20" s="12"/>
      <c r="J20" s="13"/>
      <c r="K20" s="12"/>
      <c r="L20" s="13"/>
      <c r="M20" s="12"/>
      <c r="N20" s="13"/>
    </row>
    <row r="21" spans="1:14" ht="12.75">
      <c r="A21" s="406" t="s">
        <v>68</v>
      </c>
      <c r="B21" s="81" t="s">
        <v>94</v>
      </c>
      <c r="C21" s="110"/>
      <c r="D21" s="203"/>
      <c r="E21" s="361"/>
      <c r="F21" s="490"/>
      <c r="G21" s="209"/>
      <c r="H21" s="204"/>
      <c r="I21" s="9"/>
      <c r="J21" s="10"/>
      <c r="K21" s="9"/>
      <c r="L21" s="10"/>
      <c r="M21" s="9"/>
      <c r="N21" s="10"/>
    </row>
    <row r="22" spans="1:14" ht="13.5" thickBot="1">
      <c r="A22" s="407"/>
      <c r="B22" s="82" t="s">
        <v>111</v>
      </c>
      <c r="C22" s="205"/>
      <c r="D22" s="206"/>
      <c r="E22" s="362"/>
      <c r="F22" s="491"/>
      <c r="G22" s="208"/>
      <c r="H22" s="207"/>
      <c r="I22" s="12"/>
      <c r="J22" s="13"/>
      <c r="K22" s="12"/>
      <c r="L22" s="13"/>
      <c r="M22" s="12"/>
      <c r="N22" s="13"/>
    </row>
    <row r="23" spans="1:14" ht="12.75">
      <c r="A23" s="406" t="s">
        <v>69</v>
      </c>
      <c r="B23" s="81" t="s">
        <v>94</v>
      </c>
      <c r="C23" s="110"/>
      <c r="D23" s="203"/>
      <c r="E23" s="361"/>
      <c r="F23" s="492"/>
      <c r="G23" s="209"/>
      <c r="H23" s="204"/>
      <c r="I23" s="9"/>
      <c r="J23" s="10"/>
      <c r="K23" s="9"/>
      <c r="L23" s="10"/>
      <c r="M23" s="9"/>
      <c r="N23" s="10"/>
    </row>
    <row r="24" spans="1:14" ht="13.5" thickBot="1">
      <c r="A24" s="407"/>
      <c r="B24" s="82" t="s">
        <v>111</v>
      </c>
      <c r="C24" s="205"/>
      <c r="D24" s="206"/>
      <c r="E24" s="362"/>
      <c r="F24" s="493"/>
      <c r="G24" s="208"/>
      <c r="H24" s="207"/>
      <c r="I24" s="12"/>
      <c r="J24" s="13"/>
      <c r="K24" s="12"/>
      <c r="L24" s="13"/>
      <c r="M24" s="12"/>
      <c r="N24" s="13"/>
    </row>
    <row r="25" spans="1:14" ht="15.75" customHeight="1">
      <c r="A25" s="406" t="s">
        <v>22</v>
      </c>
      <c r="B25" s="81" t="s">
        <v>94</v>
      </c>
      <c r="C25" s="110"/>
      <c r="D25" s="203"/>
      <c r="E25" s="361"/>
      <c r="F25" s="492"/>
      <c r="G25" s="209"/>
      <c r="H25" s="204"/>
      <c r="I25" s="12"/>
      <c r="J25" s="13"/>
      <c r="K25" s="12"/>
      <c r="L25" s="13"/>
      <c r="M25" s="12"/>
      <c r="N25" s="13"/>
    </row>
    <row r="26" spans="1:14" ht="15" customHeight="1" thickBot="1">
      <c r="A26" s="407"/>
      <c r="B26" s="82" t="s">
        <v>111</v>
      </c>
      <c r="C26" s="205"/>
      <c r="D26" s="206"/>
      <c r="E26" s="362"/>
      <c r="F26" s="493"/>
      <c r="G26" s="208"/>
      <c r="H26" s="207"/>
      <c r="I26" s="4"/>
      <c r="J26" s="5"/>
      <c r="K26" s="4"/>
      <c r="L26" s="5"/>
      <c r="M26" s="4"/>
      <c r="N26" s="5"/>
    </row>
    <row r="27" spans="1:14" ht="12.75">
      <c r="A27" s="406" t="s">
        <v>23</v>
      </c>
      <c r="B27" s="81" t="s">
        <v>94</v>
      </c>
      <c r="C27" s="110"/>
      <c r="D27" s="282"/>
      <c r="E27" s="361"/>
      <c r="F27" s="492"/>
      <c r="G27" s="209"/>
      <c r="H27" s="204"/>
      <c r="I27" s="4"/>
      <c r="J27" s="5"/>
      <c r="K27" s="4"/>
      <c r="L27" s="5"/>
      <c r="M27" s="4"/>
      <c r="N27" s="5"/>
    </row>
    <row r="28" spans="1:14" ht="13.5" thickBot="1">
      <c r="A28" s="407"/>
      <c r="B28" s="82" t="s">
        <v>111</v>
      </c>
      <c r="C28" s="205"/>
      <c r="D28" s="283"/>
      <c r="E28" s="362"/>
      <c r="F28" s="493"/>
      <c r="G28" s="208"/>
      <c r="H28" s="207"/>
      <c r="I28" s="4"/>
      <c r="J28" s="5"/>
      <c r="K28" s="4"/>
      <c r="L28" s="5"/>
      <c r="M28" s="4"/>
      <c r="N28" s="5"/>
    </row>
    <row r="29" spans="1:14" ht="12.75">
      <c r="A29" s="406" t="s">
        <v>24</v>
      </c>
      <c r="B29" s="81" t="s">
        <v>94</v>
      </c>
      <c r="C29" s="110"/>
      <c r="D29" s="282"/>
      <c r="E29" s="361"/>
      <c r="F29" s="492"/>
      <c r="G29" s="209"/>
      <c r="H29" s="204"/>
      <c r="I29" s="4"/>
      <c r="J29" s="5"/>
      <c r="K29" s="4"/>
      <c r="L29" s="5"/>
      <c r="M29" s="4"/>
      <c r="N29" s="5"/>
    </row>
    <row r="30" spans="1:14" ht="13.5" thickBot="1">
      <c r="A30" s="407"/>
      <c r="B30" s="82" t="s">
        <v>111</v>
      </c>
      <c r="C30" s="205"/>
      <c r="D30" s="283"/>
      <c r="E30" s="362"/>
      <c r="F30" s="493"/>
      <c r="G30" s="208"/>
      <c r="H30" s="207"/>
      <c r="I30" s="4"/>
      <c r="J30" s="5"/>
      <c r="K30" s="4"/>
      <c r="L30" s="5"/>
      <c r="M30" s="4"/>
      <c r="N30" s="5"/>
    </row>
    <row r="31" spans="1:14" ht="12.75">
      <c r="A31" s="406" t="s">
        <v>25</v>
      </c>
      <c r="B31" s="81" t="s">
        <v>94</v>
      </c>
      <c r="C31" s="110"/>
      <c r="D31" s="282"/>
      <c r="E31" s="361"/>
      <c r="F31" s="492"/>
      <c r="G31" s="209"/>
      <c r="H31" s="204"/>
      <c r="I31" s="4"/>
      <c r="J31" s="5"/>
      <c r="K31" s="4"/>
      <c r="L31" s="5"/>
      <c r="M31" s="4"/>
      <c r="N31" s="5"/>
    </row>
    <row r="32" spans="1:14" ht="13.5" thickBot="1">
      <c r="A32" s="407"/>
      <c r="B32" s="82" t="s">
        <v>111</v>
      </c>
      <c r="C32" s="205"/>
      <c r="D32" s="283"/>
      <c r="E32" s="362"/>
      <c r="F32" s="493"/>
      <c r="G32" s="208"/>
      <c r="H32" s="207"/>
      <c r="I32" s="4"/>
      <c r="J32" s="5"/>
      <c r="K32" s="4"/>
      <c r="L32" s="5"/>
      <c r="M32" s="4"/>
      <c r="N32" s="5"/>
    </row>
    <row r="33" spans="1:14" ht="12.75">
      <c r="A33" s="406" t="s">
        <v>26</v>
      </c>
      <c r="B33" s="81" t="s">
        <v>94</v>
      </c>
      <c r="C33" s="286"/>
      <c r="D33" s="282"/>
      <c r="E33" s="361"/>
      <c r="F33" s="492"/>
      <c r="G33" s="209"/>
      <c r="H33" s="204"/>
      <c r="I33" s="9"/>
      <c r="J33" s="10"/>
      <c r="K33" s="9"/>
      <c r="L33" s="10"/>
      <c r="M33" s="9"/>
      <c r="N33" s="10"/>
    </row>
    <row r="34" spans="1:14" ht="13.5" thickBot="1">
      <c r="A34" s="359"/>
      <c r="B34" s="82" t="s">
        <v>111</v>
      </c>
      <c r="C34" s="287"/>
      <c r="D34" s="283"/>
      <c r="E34" s="496"/>
      <c r="F34" s="497"/>
      <c r="G34" s="208"/>
      <c r="H34" s="207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27" customFormat="1" ht="12.75">
      <c r="A36" s="379" t="s">
        <v>32</v>
      </c>
      <c r="B36" s="379"/>
      <c r="C36" s="379"/>
      <c r="D36" s="380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s="27" customFormat="1" ht="12.75">
      <c r="A37" s="23"/>
      <c r="B37" s="22" t="s">
        <v>33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s="27" customFormat="1" ht="12.75">
      <c r="A38" s="23"/>
      <c r="B38" s="379" t="s">
        <v>35</v>
      </c>
      <c r="C38" s="379"/>
      <c r="D38" s="379"/>
      <c r="E38" s="380"/>
      <c r="F38" s="23"/>
      <c r="G38" s="23"/>
      <c r="H38" s="23"/>
      <c r="I38" s="23"/>
      <c r="J38" s="23"/>
      <c r="K38" s="23"/>
      <c r="L38" s="23"/>
      <c r="M38" s="23"/>
      <c r="N38" s="23"/>
    </row>
    <row r="39" spans="1:14" s="27" customFormat="1" ht="12.75">
      <c r="A39" s="23"/>
      <c r="B39" s="379" t="s">
        <v>34</v>
      </c>
      <c r="C39" s="379"/>
      <c r="D39" s="379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4.25">
      <c r="A40" s="16"/>
      <c r="B40" s="16"/>
      <c r="C40" s="16"/>
      <c r="D40" s="16"/>
      <c r="E40" s="16"/>
      <c r="F40" s="16"/>
      <c r="G40" s="16"/>
      <c r="H40" s="16"/>
      <c r="I40" s="1"/>
      <c r="J40" s="1"/>
      <c r="K40" s="1"/>
      <c r="L40" s="1"/>
      <c r="M40" s="1"/>
      <c r="N40" s="1"/>
    </row>
    <row r="41" spans="1:8" ht="14.25">
      <c r="A41" s="20"/>
      <c r="B41" s="20"/>
      <c r="C41" s="20"/>
      <c r="D41" s="20"/>
      <c r="E41" s="20"/>
      <c r="F41" s="20"/>
      <c r="G41" s="20"/>
      <c r="H41" s="20"/>
    </row>
    <row r="42" spans="1:8" ht="14.25">
      <c r="A42" s="20"/>
      <c r="B42" s="20"/>
      <c r="C42" s="20"/>
      <c r="D42" s="20"/>
      <c r="E42" s="20"/>
      <c r="F42" s="20"/>
      <c r="G42" s="20"/>
      <c r="H42" s="20"/>
    </row>
    <row r="43" spans="1:8" ht="14.25">
      <c r="A43" s="20"/>
      <c r="B43" s="20"/>
      <c r="C43" s="20"/>
      <c r="D43" s="20"/>
      <c r="E43" s="20"/>
      <c r="F43" s="20"/>
      <c r="G43" s="20"/>
      <c r="H43" s="20"/>
    </row>
    <row r="44" spans="1:8" ht="14.25">
      <c r="A44" s="20"/>
      <c r="B44" s="20"/>
      <c r="C44" s="20"/>
      <c r="D44" s="20"/>
      <c r="E44" s="20"/>
      <c r="F44" s="20"/>
      <c r="G44" s="20"/>
      <c r="H44" s="20"/>
    </row>
    <row r="45" spans="1:8" ht="14.25">
      <c r="A45" s="20"/>
      <c r="B45" s="20"/>
      <c r="C45" s="20"/>
      <c r="D45" s="20"/>
      <c r="E45" s="20"/>
      <c r="F45" s="20"/>
      <c r="G45" s="20"/>
      <c r="H45" s="20"/>
    </row>
  </sheetData>
  <sheetProtection/>
  <mergeCells count="52">
    <mergeCell ref="A33:A34"/>
    <mergeCell ref="E33:E34"/>
    <mergeCell ref="F33:F34"/>
    <mergeCell ref="A31:A32"/>
    <mergeCell ref="E31:E32"/>
    <mergeCell ref="A29:A30"/>
    <mergeCell ref="E29:E30"/>
    <mergeCell ref="F25:F26"/>
    <mergeCell ref="E23:E24"/>
    <mergeCell ref="F29:F30"/>
    <mergeCell ref="A27:A28"/>
    <mergeCell ref="F15:F16"/>
    <mergeCell ref="A21:A22"/>
    <mergeCell ref="F23:F24"/>
    <mergeCell ref="A19:A20"/>
    <mergeCell ref="A15:A16"/>
    <mergeCell ref="E15:E16"/>
    <mergeCell ref="A11:A12"/>
    <mergeCell ref="A13:A14"/>
    <mergeCell ref="E11:E12"/>
    <mergeCell ref="F11:F12"/>
    <mergeCell ref="E13:E14"/>
    <mergeCell ref="F13:F14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E26" sqref="E26:E28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19" t="s">
        <v>41</v>
      </c>
      <c r="B1" s="17" t="s">
        <v>44</v>
      </c>
      <c r="C1" s="17"/>
      <c r="E1" s="18">
        <v>50789</v>
      </c>
      <c r="F1" s="18"/>
      <c r="G1" s="18"/>
      <c r="H1" s="18"/>
      <c r="I1" s="507" t="s">
        <v>29</v>
      </c>
      <c r="J1" s="507"/>
      <c r="K1" s="507"/>
      <c r="L1" s="28">
        <v>1122</v>
      </c>
      <c r="M1" s="18"/>
      <c r="N1" s="16"/>
      <c r="O1" s="20"/>
    </row>
    <row r="2" spans="1:15" ht="15">
      <c r="A2" s="17" t="s">
        <v>1</v>
      </c>
      <c r="B2" s="17" t="s">
        <v>53</v>
      </c>
      <c r="C2" s="17"/>
      <c r="D2" s="18"/>
      <c r="E2" s="18"/>
      <c r="F2" s="18"/>
      <c r="G2" s="18"/>
      <c r="H2" s="18"/>
      <c r="I2" s="507" t="s">
        <v>2</v>
      </c>
      <c r="J2" s="507"/>
      <c r="K2" s="507"/>
      <c r="L2" s="18">
        <v>9</v>
      </c>
      <c r="M2" s="18"/>
      <c r="N2" s="16"/>
      <c r="O2" s="20"/>
    </row>
    <row r="3" spans="1:15" ht="15">
      <c r="A3" s="17" t="s">
        <v>0</v>
      </c>
      <c r="B3" s="17" t="s">
        <v>38</v>
      </c>
      <c r="C3" s="17"/>
      <c r="D3" s="18"/>
      <c r="E3" s="18"/>
      <c r="F3" s="18"/>
      <c r="G3" s="18"/>
      <c r="H3" s="18"/>
      <c r="I3" s="507" t="s">
        <v>3</v>
      </c>
      <c r="J3" s="507"/>
      <c r="K3" s="507"/>
      <c r="L3" s="18">
        <v>2</v>
      </c>
      <c r="M3" s="18"/>
      <c r="N3" s="16"/>
      <c r="O3" s="20"/>
    </row>
    <row r="4" spans="1:14" ht="15">
      <c r="A4" s="17" t="s">
        <v>4</v>
      </c>
      <c r="B4" s="17">
        <v>212</v>
      </c>
      <c r="C4" s="17"/>
      <c r="D4" s="18"/>
      <c r="E4" s="18"/>
      <c r="F4" s="18"/>
      <c r="G4" s="18"/>
      <c r="H4" s="17" t="s">
        <v>31</v>
      </c>
      <c r="I4" s="17"/>
      <c r="J4" s="17"/>
      <c r="K4" s="33" t="s">
        <v>62</v>
      </c>
      <c r="L4" s="21"/>
      <c r="M4" s="21"/>
      <c r="N4" s="21"/>
    </row>
    <row r="5" spans="1:14" ht="15.75" thickBot="1">
      <c r="A5" s="18"/>
      <c r="B5" s="18"/>
      <c r="C5" s="18"/>
      <c r="D5" s="18"/>
      <c r="E5" s="18"/>
      <c r="F5" s="18"/>
      <c r="G5" s="18"/>
      <c r="H5" s="18"/>
      <c r="I5" s="18"/>
      <c r="J5" s="35"/>
      <c r="K5" s="35" t="s">
        <v>65</v>
      </c>
      <c r="L5" s="35"/>
      <c r="M5" s="16"/>
      <c r="N5" s="20"/>
    </row>
    <row r="6" spans="1:14" ht="13.5" thickTop="1">
      <c r="A6" s="413" t="s">
        <v>5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</row>
    <row r="7" spans="1:14" ht="13.5" thickBot="1">
      <c r="A7" s="386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</row>
    <row r="8" spans="1:14" ht="16.5" thickBot="1" thickTop="1">
      <c r="A8" s="372" t="s">
        <v>6</v>
      </c>
      <c r="B8" s="395" t="s">
        <v>7</v>
      </c>
      <c r="C8" s="396"/>
      <c r="D8" s="378"/>
      <c r="E8" s="395" t="s">
        <v>11</v>
      </c>
      <c r="F8" s="378"/>
      <c r="G8" s="389" t="s">
        <v>15</v>
      </c>
      <c r="H8" s="390"/>
      <c r="I8" s="390"/>
      <c r="J8" s="390"/>
      <c r="K8" s="390"/>
      <c r="L8" s="390"/>
      <c r="M8" s="390"/>
      <c r="N8" s="391"/>
    </row>
    <row r="9" spans="1:14" ht="13.5" thickTop="1">
      <c r="A9" s="373"/>
      <c r="B9" s="382" t="s">
        <v>8</v>
      </c>
      <c r="C9" s="410"/>
      <c r="D9" s="376" t="s">
        <v>9</v>
      </c>
      <c r="E9" s="480" t="s">
        <v>10</v>
      </c>
      <c r="F9" s="376" t="s">
        <v>9</v>
      </c>
      <c r="G9" s="404" t="s">
        <v>27</v>
      </c>
      <c r="H9" s="405"/>
      <c r="I9" s="402" t="s">
        <v>28</v>
      </c>
      <c r="J9" s="403"/>
      <c r="K9" s="402" t="s">
        <v>13</v>
      </c>
      <c r="L9" s="403"/>
      <c r="M9" s="402" t="s">
        <v>14</v>
      </c>
      <c r="N9" s="403"/>
    </row>
    <row r="10" spans="1:14" ht="15" thickBot="1">
      <c r="A10" s="374"/>
      <c r="B10" s="478"/>
      <c r="C10" s="375"/>
      <c r="D10" s="377"/>
      <c r="E10" s="481"/>
      <c r="F10" s="377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6" t="s">
        <v>16</v>
      </c>
      <c r="B11" s="81" t="s">
        <v>94</v>
      </c>
      <c r="C11" s="188">
        <v>1950</v>
      </c>
      <c r="D11" s="189">
        <f>(6.29+3.187+0.437+0.015)*1.075*1.2</f>
        <v>12.808409999999999</v>
      </c>
      <c r="E11" s="480">
        <f>233</f>
        <v>233</v>
      </c>
      <c r="F11" s="376">
        <v>52.47</v>
      </c>
      <c r="G11" s="15">
        <v>717.85</v>
      </c>
      <c r="H11" s="10">
        <v>56.19</v>
      </c>
      <c r="I11" s="6"/>
      <c r="J11" s="7"/>
      <c r="K11" s="6"/>
      <c r="L11" s="7"/>
      <c r="M11" s="6"/>
      <c r="N11" s="7"/>
    </row>
    <row r="12" spans="1:14" ht="15.75" customHeight="1">
      <c r="A12" s="476"/>
      <c r="B12" s="84" t="s">
        <v>101</v>
      </c>
      <c r="C12" s="89">
        <v>0</v>
      </c>
      <c r="D12" s="190">
        <f>(4.04+0.797+0.437+0.015)*1.075*1.2</f>
        <v>6.82281</v>
      </c>
      <c r="E12" s="465"/>
      <c r="F12" s="469"/>
      <c r="G12" s="466">
        <v>36630</v>
      </c>
      <c r="H12" s="469">
        <v>6.91</v>
      </c>
      <c r="I12" s="6"/>
      <c r="J12" s="7"/>
      <c r="K12" s="6"/>
      <c r="L12" s="7"/>
      <c r="M12" s="6"/>
      <c r="N12" s="7"/>
    </row>
    <row r="13" spans="1:14" ht="15.75" customHeight="1" thickBot="1">
      <c r="A13" s="476"/>
      <c r="B13" s="84" t="s">
        <v>113</v>
      </c>
      <c r="C13" s="150">
        <v>17.25</v>
      </c>
      <c r="D13" s="192">
        <f>49.291*1.075*1.2</f>
        <v>63.58538999999999</v>
      </c>
      <c r="E13" s="465"/>
      <c r="F13" s="469"/>
      <c r="G13" s="467"/>
      <c r="H13" s="401"/>
      <c r="I13" s="6"/>
      <c r="J13" s="7"/>
      <c r="K13" s="6"/>
      <c r="L13" s="7"/>
      <c r="M13" s="6"/>
      <c r="N13" s="7"/>
    </row>
    <row r="14" spans="1:14" ht="15.75" customHeight="1">
      <c r="A14" s="475" t="s">
        <v>17</v>
      </c>
      <c r="B14" s="81" t="s">
        <v>94</v>
      </c>
      <c r="C14" s="169">
        <v>2370</v>
      </c>
      <c r="D14" s="189">
        <f>(6.29+3.485+0.437+0.015)*1.075*1.2</f>
        <v>13.19283</v>
      </c>
      <c r="E14" s="434">
        <v>624</v>
      </c>
      <c r="F14" s="500">
        <v>52.47</v>
      </c>
      <c r="G14" s="15">
        <v>717.85</v>
      </c>
      <c r="H14" s="10">
        <v>56.19</v>
      </c>
      <c r="I14" s="9"/>
      <c r="J14" s="10"/>
      <c r="K14" s="9"/>
      <c r="L14" s="10"/>
      <c r="M14" s="9"/>
      <c r="N14" s="10"/>
    </row>
    <row r="15" spans="1:14" ht="15.75" customHeight="1">
      <c r="A15" s="476"/>
      <c r="B15" s="84" t="s">
        <v>101</v>
      </c>
      <c r="C15" s="92">
        <v>0</v>
      </c>
      <c r="D15" s="190">
        <f>(4.04+0.871+0.437+0.015)*1.075*1.2</f>
        <v>6.918269999999999</v>
      </c>
      <c r="E15" s="340"/>
      <c r="F15" s="501"/>
      <c r="G15" s="466">
        <v>35370</v>
      </c>
      <c r="H15" s="469">
        <v>6.91</v>
      </c>
      <c r="I15" s="6"/>
      <c r="J15" s="7"/>
      <c r="K15" s="6"/>
      <c r="L15" s="7"/>
      <c r="M15" s="6"/>
      <c r="N15" s="7"/>
    </row>
    <row r="16" spans="1:14" ht="15.75" customHeight="1" thickBot="1">
      <c r="A16" s="476"/>
      <c r="B16" s="84" t="s">
        <v>113</v>
      </c>
      <c r="C16" s="92">
        <v>17.25</v>
      </c>
      <c r="D16" s="192">
        <f>49.863*1.075*1.2</f>
        <v>64.32327</v>
      </c>
      <c r="E16" s="340"/>
      <c r="F16" s="501"/>
      <c r="G16" s="467"/>
      <c r="H16" s="401"/>
      <c r="I16" s="6"/>
      <c r="J16" s="7"/>
      <c r="K16" s="6"/>
      <c r="L16" s="7"/>
      <c r="M16" s="6"/>
      <c r="N16" s="7"/>
    </row>
    <row r="17" spans="1:14" ht="15.75" customHeight="1">
      <c r="A17" s="475" t="s">
        <v>18</v>
      </c>
      <c r="B17" s="81" t="s">
        <v>94</v>
      </c>
      <c r="C17" s="169">
        <v>2490</v>
      </c>
      <c r="D17" s="189">
        <f>(6.29+3.485+0.437+0.015)*1.075*1.2</f>
        <v>13.19283</v>
      </c>
      <c r="E17" s="464">
        <v>378</v>
      </c>
      <c r="F17" s="500">
        <v>52.47</v>
      </c>
      <c r="G17" s="15">
        <v>717.85</v>
      </c>
      <c r="H17" s="10">
        <v>56.19</v>
      </c>
      <c r="I17" s="9"/>
      <c r="J17" s="10"/>
      <c r="K17" s="9"/>
      <c r="L17" s="10"/>
      <c r="M17" s="9"/>
      <c r="N17" s="10"/>
    </row>
    <row r="18" spans="1:14" ht="15.75" customHeight="1">
      <c r="A18" s="476"/>
      <c r="B18" s="84" t="s">
        <v>101</v>
      </c>
      <c r="C18" s="92">
        <v>0</v>
      </c>
      <c r="D18" s="190">
        <f>(4.04+0.871+0.437+0.015)*1.075*1.2</f>
        <v>6.918269999999999</v>
      </c>
      <c r="E18" s="465"/>
      <c r="F18" s="501"/>
      <c r="G18" s="462">
        <v>36620</v>
      </c>
      <c r="H18" s="469">
        <v>6.91</v>
      </c>
      <c r="I18" s="6"/>
      <c r="J18" s="7"/>
      <c r="K18" s="6"/>
      <c r="L18" s="7"/>
      <c r="M18" s="6"/>
      <c r="N18" s="7"/>
    </row>
    <row r="19" spans="1:14" ht="15.75" customHeight="1" thickBot="1">
      <c r="A19" s="476"/>
      <c r="B19" s="84" t="s">
        <v>113</v>
      </c>
      <c r="C19" s="92">
        <v>17.25</v>
      </c>
      <c r="D19" s="192">
        <f>49.863*1.075*1.2</f>
        <v>64.32327</v>
      </c>
      <c r="E19" s="465"/>
      <c r="F19" s="501"/>
      <c r="G19" s="463"/>
      <c r="H19" s="401"/>
      <c r="I19" s="6"/>
      <c r="J19" s="7"/>
      <c r="K19" s="6"/>
      <c r="L19" s="7"/>
      <c r="M19" s="6"/>
      <c r="N19" s="7"/>
    </row>
    <row r="20" spans="1:14" ht="15" customHeight="1">
      <c r="A20" s="475" t="s">
        <v>19</v>
      </c>
      <c r="B20" s="81" t="s">
        <v>94</v>
      </c>
      <c r="C20" s="169">
        <v>2730</v>
      </c>
      <c r="D20" s="189">
        <f>(6.29+3.485+0.437+0.015)*1.075*1.2</f>
        <v>13.19283</v>
      </c>
      <c r="E20" s="464">
        <v>60</v>
      </c>
      <c r="F20" s="500">
        <v>52.47</v>
      </c>
      <c r="G20" s="15">
        <v>717.85</v>
      </c>
      <c r="H20" s="10">
        <v>56.19</v>
      </c>
      <c r="I20" s="9"/>
      <c r="J20" s="10"/>
      <c r="K20" s="9"/>
      <c r="L20" s="10"/>
      <c r="M20" s="9"/>
      <c r="N20" s="10"/>
    </row>
    <row r="21" spans="1:14" ht="15" customHeight="1">
      <c r="A21" s="476"/>
      <c r="B21" s="84" t="s">
        <v>101</v>
      </c>
      <c r="C21" s="92">
        <v>0</v>
      </c>
      <c r="D21" s="190">
        <f>(4.04+0.871+0.437+0.015)*1.075*1.2</f>
        <v>6.918269999999999</v>
      </c>
      <c r="E21" s="465"/>
      <c r="F21" s="501"/>
      <c r="G21" s="462">
        <v>24120</v>
      </c>
      <c r="H21" s="469">
        <v>6.91</v>
      </c>
      <c r="I21" s="6"/>
      <c r="J21" s="7"/>
      <c r="K21" s="6"/>
      <c r="L21" s="7"/>
      <c r="M21" s="6"/>
      <c r="N21" s="7"/>
    </row>
    <row r="22" spans="1:14" ht="15" customHeight="1" thickBot="1">
      <c r="A22" s="476"/>
      <c r="B22" s="84" t="s">
        <v>113</v>
      </c>
      <c r="C22" s="92">
        <v>17.25</v>
      </c>
      <c r="D22" s="192">
        <f>49.863*1.075*1.2</f>
        <v>64.32327</v>
      </c>
      <c r="E22" s="465"/>
      <c r="F22" s="501"/>
      <c r="G22" s="463"/>
      <c r="H22" s="401"/>
      <c r="I22" s="6"/>
      <c r="J22" s="7"/>
      <c r="K22" s="6"/>
      <c r="L22" s="7"/>
      <c r="M22" s="6"/>
      <c r="N22" s="7"/>
    </row>
    <row r="23" spans="1:14" ht="12.75">
      <c r="A23" s="475" t="s">
        <v>20</v>
      </c>
      <c r="B23" s="81" t="s">
        <v>94</v>
      </c>
      <c r="C23" s="169">
        <v>1560</v>
      </c>
      <c r="D23" s="189">
        <f>(6.29+3.485+0.437+0.015)*1.075*1.2</f>
        <v>13.19283</v>
      </c>
      <c r="E23" s="464">
        <v>61</v>
      </c>
      <c r="F23" s="500">
        <v>52.47</v>
      </c>
      <c r="G23" s="15">
        <v>717.85</v>
      </c>
      <c r="H23" s="10">
        <v>56.19</v>
      </c>
      <c r="I23" s="9"/>
      <c r="J23" s="10"/>
      <c r="K23" s="9"/>
      <c r="L23" s="10"/>
      <c r="M23" s="9"/>
      <c r="N23" s="10"/>
    </row>
    <row r="24" spans="1:14" ht="12.75">
      <c r="A24" s="476"/>
      <c r="B24" s="84" t="s">
        <v>101</v>
      </c>
      <c r="C24" s="92">
        <v>0</v>
      </c>
      <c r="D24" s="190">
        <f>(4.04+0.871+0.437+0.015)*1.075*1.2</f>
        <v>6.918269999999999</v>
      </c>
      <c r="E24" s="465"/>
      <c r="F24" s="501"/>
      <c r="G24" s="462">
        <v>0</v>
      </c>
      <c r="H24" s="469">
        <v>6.91</v>
      </c>
      <c r="I24" s="6"/>
      <c r="J24" s="7"/>
      <c r="K24" s="6"/>
      <c r="L24" s="7"/>
      <c r="M24" s="6"/>
      <c r="N24" s="7"/>
    </row>
    <row r="25" spans="1:14" ht="13.5" thickBot="1">
      <c r="A25" s="476"/>
      <c r="B25" s="84" t="s">
        <v>113</v>
      </c>
      <c r="C25" s="92">
        <v>17.25</v>
      </c>
      <c r="D25" s="192">
        <f>49.863*1.075*1.2</f>
        <v>64.32327</v>
      </c>
      <c r="E25" s="465"/>
      <c r="F25" s="501"/>
      <c r="G25" s="463"/>
      <c r="H25" s="401"/>
      <c r="I25" s="6"/>
      <c r="J25" s="7"/>
      <c r="K25" s="6"/>
      <c r="L25" s="7"/>
      <c r="M25" s="6"/>
      <c r="N25" s="7"/>
    </row>
    <row r="26" spans="1:14" ht="12.75">
      <c r="A26" s="475" t="s">
        <v>68</v>
      </c>
      <c r="B26" s="81" t="s">
        <v>94</v>
      </c>
      <c r="C26" s="169"/>
      <c r="D26" s="212"/>
      <c r="E26" s="464"/>
      <c r="F26" s="500"/>
      <c r="G26" s="15"/>
      <c r="H26" s="10"/>
      <c r="I26" s="9"/>
      <c r="J26" s="10"/>
      <c r="K26" s="9"/>
      <c r="L26" s="10"/>
      <c r="M26" s="9"/>
      <c r="N26" s="10"/>
    </row>
    <row r="27" spans="1:14" ht="12.75">
      <c r="A27" s="476"/>
      <c r="B27" s="84" t="s">
        <v>101</v>
      </c>
      <c r="C27" s="92"/>
      <c r="D27" s="213"/>
      <c r="E27" s="465"/>
      <c r="F27" s="501"/>
      <c r="G27" s="462"/>
      <c r="H27" s="469"/>
      <c r="I27" s="6"/>
      <c r="J27" s="7"/>
      <c r="K27" s="6"/>
      <c r="L27" s="7"/>
      <c r="M27" s="6"/>
      <c r="N27" s="7"/>
    </row>
    <row r="28" spans="1:14" ht="13.5" thickBot="1">
      <c r="A28" s="476"/>
      <c r="B28" s="84" t="s">
        <v>113</v>
      </c>
      <c r="C28" s="92"/>
      <c r="D28" s="119"/>
      <c r="E28" s="465"/>
      <c r="F28" s="501"/>
      <c r="G28" s="463"/>
      <c r="H28" s="401"/>
      <c r="I28" s="6"/>
      <c r="J28" s="7"/>
      <c r="K28" s="6"/>
      <c r="L28" s="7"/>
      <c r="M28" s="6"/>
      <c r="N28" s="7"/>
    </row>
    <row r="29" spans="1:14" ht="12.75">
      <c r="A29" s="475" t="s">
        <v>69</v>
      </c>
      <c r="B29" s="81" t="s">
        <v>94</v>
      </c>
      <c r="C29" s="169"/>
      <c r="D29" s="212"/>
      <c r="E29" s="464"/>
      <c r="F29" s="400"/>
      <c r="G29" s="15"/>
      <c r="H29" s="10"/>
      <c r="I29" s="9"/>
      <c r="J29" s="10"/>
      <c r="K29" s="9"/>
      <c r="L29" s="10"/>
      <c r="M29" s="9"/>
      <c r="N29" s="10"/>
    </row>
    <row r="30" spans="1:14" ht="12.75">
      <c r="A30" s="476"/>
      <c r="B30" s="84" t="s">
        <v>101</v>
      </c>
      <c r="C30" s="92"/>
      <c r="D30" s="213"/>
      <c r="E30" s="465"/>
      <c r="F30" s="469"/>
      <c r="G30" s="462"/>
      <c r="H30" s="469"/>
      <c r="I30" s="6"/>
      <c r="J30" s="7"/>
      <c r="K30" s="6"/>
      <c r="L30" s="7"/>
      <c r="M30" s="6"/>
      <c r="N30" s="7"/>
    </row>
    <row r="31" spans="1:14" ht="13.5" thickBot="1">
      <c r="A31" s="476"/>
      <c r="B31" s="84" t="s">
        <v>113</v>
      </c>
      <c r="C31" s="92"/>
      <c r="D31" s="119"/>
      <c r="E31" s="465"/>
      <c r="F31" s="469"/>
      <c r="G31" s="463"/>
      <c r="H31" s="401"/>
      <c r="I31" s="6"/>
      <c r="J31" s="7"/>
      <c r="K31" s="6"/>
      <c r="L31" s="7"/>
      <c r="M31" s="6"/>
      <c r="N31" s="7"/>
    </row>
    <row r="32" spans="1:14" ht="12.75">
      <c r="A32" s="475" t="s">
        <v>22</v>
      </c>
      <c r="B32" s="86" t="s">
        <v>94</v>
      </c>
      <c r="C32" s="169"/>
      <c r="D32" s="212"/>
      <c r="E32" s="464"/>
      <c r="F32" s="400"/>
      <c r="G32" s="15"/>
      <c r="H32" s="10"/>
      <c r="I32" s="12"/>
      <c r="J32" s="13"/>
      <c r="K32" s="12"/>
      <c r="L32" s="13"/>
      <c r="M32" s="12"/>
      <c r="N32" s="13"/>
    </row>
    <row r="33" spans="1:14" ht="12.75">
      <c r="A33" s="476"/>
      <c r="B33" s="82" t="s">
        <v>95</v>
      </c>
      <c r="C33" s="92"/>
      <c r="D33" s="213"/>
      <c r="E33" s="465"/>
      <c r="F33" s="469"/>
      <c r="G33" s="462"/>
      <c r="H33" s="469"/>
      <c r="I33" s="12"/>
      <c r="J33" s="13"/>
      <c r="K33" s="12"/>
      <c r="L33" s="13"/>
      <c r="M33" s="12"/>
      <c r="N33" s="13"/>
    </row>
    <row r="34" spans="1:14" ht="13.5" thickBot="1">
      <c r="A34" s="476"/>
      <c r="B34" s="86" t="s">
        <v>113</v>
      </c>
      <c r="C34" s="92"/>
      <c r="D34" s="119"/>
      <c r="E34" s="465"/>
      <c r="F34" s="469"/>
      <c r="G34" s="463"/>
      <c r="H34" s="401"/>
      <c r="I34" s="12"/>
      <c r="J34" s="13"/>
      <c r="K34" s="12"/>
      <c r="L34" s="13"/>
      <c r="M34" s="12"/>
      <c r="N34" s="13"/>
    </row>
    <row r="35" spans="1:14" ht="12.75">
      <c r="A35" s="475" t="s">
        <v>23</v>
      </c>
      <c r="B35" s="86" t="s">
        <v>94</v>
      </c>
      <c r="C35" s="169"/>
      <c r="D35" s="212"/>
      <c r="E35" s="502"/>
      <c r="F35" s="400"/>
      <c r="G35" s="15"/>
      <c r="H35" s="10"/>
      <c r="I35" s="4"/>
      <c r="J35" s="5"/>
      <c r="K35" s="4"/>
      <c r="L35" s="5"/>
      <c r="M35" s="4"/>
      <c r="N35" s="5"/>
    </row>
    <row r="36" spans="1:14" ht="15" customHeight="1">
      <c r="A36" s="476"/>
      <c r="B36" s="82" t="s">
        <v>95</v>
      </c>
      <c r="C36" s="92"/>
      <c r="D36" s="213"/>
      <c r="E36" s="503"/>
      <c r="F36" s="469"/>
      <c r="G36" s="462"/>
      <c r="H36" s="469"/>
      <c r="I36" s="4"/>
      <c r="J36" s="5"/>
      <c r="K36" s="4"/>
      <c r="L36" s="5"/>
      <c r="M36" s="4"/>
      <c r="N36" s="5"/>
    </row>
    <row r="37" spans="1:14" ht="15" customHeight="1" thickBot="1">
      <c r="A37" s="476"/>
      <c r="B37" s="86" t="s">
        <v>94</v>
      </c>
      <c r="C37" s="92"/>
      <c r="D37" s="119"/>
      <c r="E37" s="503"/>
      <c r="F37" s="469"/>
      <c r="G37" s="463"/>
      <c r="H37" s="401"/>
      <c r="I37" s="4"/>
      <c r="J37" s="5"/>
      <c r="K37" s="4"/>
      <c r="L37" s="5"/>
      <c r="M37" s="4"/>
      <c r="N37" s="5"/>
    </row>
    <row r="38" spans="1:14" ht="12.75">
      <c r="A38" s="475" t="s">
        <v>24</v>
      </c>
      <c r="B38" s="86" t="s">
        <v>94</v>
      </c>
      <c r="C38" s="169"/>
      <c r="D38" s="212"/>
      <c r="E38" s="464"/>
      <c r="F38" s="400"/>
      <c r="G38" s="15"/>
      <c r="H38" s="10"/>
      <c r="I38" s="4"/>
      <c r="J38" s="5"/>
      <c r="K38" s="4"/>
      <c r="L38" s="5"/>
      <c r="M38" s="4"/>
      <c r="N38" s="5"/>
    </row>
    <row r="39" spans="1:14" ht="15" customHeight="1" thickBot="1">
      <c r="A39" s="476"/>
      <c r="B39" s="87" t="s">
        <v>95</v>
      </c>
      <c r="C39" s="92"/>
      <c r="D39" s="213"/>
      <c r="E39" s="465"/>
      <c r="F39" s="469"/>
      <c r="G39" s="462"/>
      <c r="H39" s="469"/>
      <c r="I39" s="4"/>
      <c r="J39" s="5"/>
      <c r="K39" s="4"/>
      <c r="L39" s="5"/>
      <c r="M39" s="4"/>
      <c r="N39" s="5"/>
    </row>
    <row r="40" spans="1:14" ht="15" customHeight="1" thickBot="1">
      <c r="A40" s="476"/>
      <c r="B40" s="86" t="s">
        <v>94</v>
      </c>
      <c r="C40" s="92"/>
      <c r="D40" s="119"/>
      <c r="E40" s="465"/>
      <c r="F40" s="469"/>
      <c r="G40" s="463"/>
      <c r="H40" s="401"/>
      <c r="I40" s="4"/>
      <c r="J40" s="5"/>
      <c r="K40" s="4"/>
      <c r="L40" s="5"/>
      <c r="M40" s="4"/>
      <c r="N40" s="5"/>
    </row>
    <row r="41" spans="1:14" ht="12.75">
      <c r="A41" s="475" t="s">
        <v>25</v>
      </c>
      <c r="B41" s="86" t="s">
        <v>94</v>
      </c>
      <c r="C41" s="91"/>
      <c r="D41" s="212"/>
      <c r="E41" s="464"/>
      <c r="F41" s="400"/>
      <c r="G41" s="15"/>
      <c r="H41" s="10"/>
      <c r="I41" s="4"/>
      <c r="J41" s="5"/>
      <c r="K41" s="4"/>
      <c r="L41" s="5"/>
      <c r="M41" s="4"/>
      <c r="N41" s="5"/>
    </row>
    <row r="42" spans="1:14" ht="15" customHeight="1" thickBot="1">
      <c r="A42" s="476"/>
      <c r="B42" s="87" t="s">
        <v>95</v>
      </c>
      <c r="C42" s="92"/>
      <c r="D42" s="213"/>
      <c r="E42" s="465"/>
      <c r="F42" s="469"/>
      <c r="G42" s="462"/>
      <c r="H42" s="469"/>
      <c r="I42" s="4"/>
      <c r="J42" s="5"/>
      <c r="K42" s="4"/>
      <c r="L42" s="5"/>
      <c r="M42" s="4"/>
      <c r="N42" s="5"/>
    </row>
    <row r="43" spans="1:14" ht="15" customHeight="1" thickBot="1">
      <c r="A43" s="476"/>
      <c r="B43" s="86" t="s">
        <v>94</v>
      </c>
      <c r="C43" s="92"/>
      <c r="D43" s="119"/>
      <c r="E43" s="465"/>
      <c r="F43" s="469"/>
      <c r="G43" s="463"/>
      <c r="H43" s="401"/>
      <c r="I43" s="9"/>
      <c r="J43" s="10"/>
      <c r="K43" s="9"/>
      <c r="L43" s="10"/>
      <c r="M43" s="9"/>
      <c r="N43" s="10"/>
    </row>
    <row r="44" spans="1:14" ht="12.75">
      <c r="A44" s="483" t="s">
        <v>26</v>
      </c>
      <c r="B44" s="160" t="s">
        <v>94</v>
      </c>
      <c r="C44" s="67"/>
      <c r="D44" s="212"/>
      <c r="E44" s="504"/>
      <c r="F44" s="498"/>
      <c r="G44" s="15"/>
      <c r="H44" s="10"/>
      <c r="I44" s="145"/>
      <c r="J44" s="146"/>
      <c r="K44" s="145"/>
      <c r="L44" s="146"/>
      <c r="M44" s="145"/>
      <c r="N44" s="146"/>
    </row>
    <row r="45" spans="1:14" ht="15" customHeight="1" thickBot="1">
      <c r="A45" s="484"/>
      <c r="B45" s="162" t="s">
        <v>95</v>
      </c>
      <c r="C45" s="68"/>
      <c r="D45" s="213"/>
      <c r="E45" s="489"/>
      <c r="F45" s="469"/>
      <c r="G45" s="462"/>
      <c r="H45" s="469"/>
      <c r="I45" s="164"/>
      <c r="J45" s="101"/>
      <c r="K45" s="164"/>
      <c r="L45" s="101"/>
      <c r="M45" s="164"/>
      <c r="N45" s="101"/>
    </row>
    <row r="46" spans="1:14" ht="15" customHeight="1" thickBot="1">
      <c r="A46" s="485"/>
      <c r="B46" s="163" t="s">
        <v>94</v>
      </c>
      <c r="C46" s="119"/>
      <c r="D46" s="119"/>
      <c r="E46" s="505"/>
      <c r="F46" s="499"/>
      <c r="G46" s="463"/>
      <c r="H46" s="401"/>
      <c r="I46" s="165"/>
      <c r="J46" s="102"/>
      <c r="K46" s="165"/>
      <c r="L46" s="102"/>
      <c r="M46" s="165"/>
      <c r="N46" s="102"/>
    </row>
    <row r="47" spans="1:14" ht="12.75">
      <c r="A47" s="1"/>
      <c r="B47" s="1"/>
      <c r="C47" s="1"/>
      <c r="D47" s="1"/>
      <c r="E47" s="1"/>
      <c r="F47" s="1"/>
      <c r="G47" s="23"/>
      <c r="H47" s="23"/>
      <c r="I47" s="1"/>
      <c r="J47" s="1"/>
      <c r="K47" s="1"/>
      <c r="L47" s="1"/>
      <c r="M47" s="1"/>
      <c r="N47" s="1"/>
    </row>
    <row r="48" spans="1:14" s="27" customFormat="1" ht="12.75">
      <c r="A48" s="379" t="s">
        <v>32</v>
      </c>
      <c r="B48" s="379"/>
      <c r="C48" s="379"/>
      <c r="D48" s="380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379" t="s">
        <v>35</v>
      </c>
      <c r="C50" s="379"/>
      <c r="D50" s="379"/>
      <c r="E50" s="380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379" t="s">
        <v>34</v>
      </c>
      <c r="C51" s="379"/>
      <c r="D51" s="379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s="27" customFormat="1" ht="14.25">
      <c r="A52" s="23"/>
      <c r="B52" s="23"/>
      <c r="C52" s="23"/>
      <c r="D52" s="23"/>
      <c r="E52" s="23"/>
      <c r="F52" s="23"/>
      <c r="G52" s="20"/>
      <c r="H52"/>
      <c r="I52" s="23"/>
      <c r="J52" s="23"/>
      <c r="K52" s="23"/>
      <c r="L52" s="23"/>
      <c r="M52" s="23"/>
      <c r="N52" s="23"/>
    </row>
    <row r="53" spans="1:7" ht="14.25">
      <c r="A53" s="20"/>
      <c r="B53" s="20"/>
      <c r="C53" s="20"/>
      <c r="D53" s="20"/>
      <c r="E53" s="20"/>
      <c r="F53" s="20"/>
      <c r="G53" s="20"/>
    </row>
    <row r="54" spans="1:7" ht="14.25">
      <c r="A54" s="20"/>
      <c r="B54" s="20"/>
      <c r="C54" s="20"/>
      <c r="D54" s="20"/>
      <c r="E54" s="20"/>
      <c r="F54" s="20"/>
      <c r="G54" s="20"/>
    </row>
    <row r="55" spans="1:7" ht="14.25">
      <c r="A55" s="20"/>
      <c r="B55" s="20"/>
      <c r="C55" s="20"/>
      <c r="D55" s="20"/>
      <c r="E55" s="20"/>
      <c r="F55" s="20"/>
      <c r="G55" s="20"/>
    </row>
    <row r="56" spans="1:7" ht="14.25">
      <c r="A56" s="20"/>
      <c r="B56" s="20"/>
      <c r="C56" s="20"/>
      <c r="D56" s="20"/>
      <c r="E56" s="20"/>
      <c r="F56" s="20"/>
      <c r="G56" s="20"/>
    </row>
    <row r="57" spans="1:6" ht="14.25">
      <c r="A57" s="20"/>
      <c r="B57" s="20"/>
      <c r="C57" s="20"/>
      <c r="D57" s="20"/>
      <c r="E57" s="20"/>
      <c r="F57" s="20"/>
    </row>
  </sheetData>
  <sheetProtection/>
  <mergeCells count="79">
    <mergeCell ref="F35:F37"/>
    <mergeCell ref="G36:G37"/>
    <mergeCell ref="H27:H28"/>
    <mergeCell ref="F26:F28"/>
    <mergeCell ref="F32:F34"/>
    <mergeCell ref="G27:G28"/>
    <mergeCell ref="H30:H31"/>
    <mergeCell ref="G30:G31"/>
    <mergeCell ref="H36:H37"/>
    <mergeCell ref="G33:G34"/>
    <mergeCell ref="H18:H19"/>
    <mergeCell ref="G21:G22"/>
    <mergeCell ref="H21:H22"/>
    <mergeCell ref="G24:G25"/>
    <mergeCell ref="H24:H25"/>
    <mergeCell ref="H33:H34"/>
    <mergeCell ref="I9:J9"/>
    <mergeCell ref="G8:N8"/>
    <mergeCell ref="D9:D10"/>
    <mergeCell ref="E20:E22"/>
    <mergeCell ref="F20:F22"/>
    <mergeCell ref="G18:G19"/>
    <mergeCell ref="F17:F19"/>
    <mergeCell ref="E14:E16"/>
    <mergeCell ref="G15:G16"/>
    <mergeCell ref="H15:H16"/>
    <mergeCell ref="A11:A13"/>
    <mergeCell ref="I1:K1"/>
    <mergeCell ref="I2:K2"/>
    <mergeCell ref="I3:K3"/>
    <mergeCell ref="K9:L9"/>
    <mergeCell ref="A6:N7"/>
    <mergeCell ref="A8:A10"/>
    <mergeCell ref="B8:D8"/>
    <mergeCell ref="E8:F8"/>
    <mergeCell ref="M9:N9"/>
    <mergeCell ref="E9:E10"/>
    <mergeCell ref="F9:F10"/>
    <mergeCell ref="G9:H9"/>
    <mergeCell ref="B9:C10"/>
    <mergeCell ref="F11:F13"/>
    <mergeCell ref="G12:G13"/>
    <mergeCell ref="H12:H13"/>
    <mergeCell ref="E11:E13"/>
    <mergeCell ref="F14:F16"/>
    <mergeCell ref="E26:E28"/>
    <mergeCell ref="B50:E50"/>
    <mergeCell ref="A20:A22"/>
    <mergeCell ref="A17:A19"/>
    <mergeCell ref="E17:E19"/>
    <mergeCell ref="A29:A31"/>
    <mergeCell ref="E29:E31"/>
    <mergeCell ref="F29:F31"/>
    <mergeCell ref="E32:E34"/>
    <mergeCell ref="E38:E40"/>
    <mergeCell ref="A35:A37"/>
    <mergeCell ref="A14:A16"/>
    <mergeCell ref="A32:A34"/>
    <mergeCell ref="A23:A25"/>
    <mergeCell ref="E23:E25"/>
    <mergeCell ref="F23:F25"/>
    <mergeCell ref="A26:A28"/>
    <mergeCell ref="B51:D51"/>
    <mergeCell ref="A48:D48"/>
    <mergeCell ref="E35:E37"/>
    <mergeCell ref="A41:A43"/>
    <mergeCell ref="E41:E43"/>
    <mergeCell ref="E44:E46"/>
    <mergeCell ref="A44:A46"/>
    <mergeCell ref="A38:A40"/>
    <mergeCell ref="H39:H40"/>
    <mergeCell ref="G42:G43"/>
    <mergeCell ref="H42:H43"/>
    <mergeCell ref="H45:H46"/>
    <mergeCell ref="F38:F40"/>
    <mergeCell ref="G45:G46"/>
    <mergeCell ref="F41:F43"/>
    <mergeCell ref="G39:G40"/>
    <mergeCell ref="F44:F46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E21" sqref="E21:E22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24" customFormat="1" ht="15">
      <c r="A1" s="19" t="s">
        <v>41</v>
      </c>
      <c r="B1" s="19" t="s">
        <v>40</v>
      </c>
      <c r="C1" s="19"/>
      <c r="E1" s="18">
        <v>50086</v>
      </c>
      <c r="F1" s="18"/>
      <c r="G1" s="18"/>
      <c r="H1" s="18"/>
      <c r="I1" s="507" t="s">
        <v>29</v>
      </c>
      <c r="J1" s="507"/>
      <c r="K1" s="507"/>
      <c r="L1" s="28">
        <v>1166</v>
      </c>
      <c r="M1" s="18"/>
      <c r="N1" s="18"/>
    </row>
    <row r="2" spans="1:14" s="24" customFormat="1" ht="15">
      <c r="A2" s="17" t="s">
        <v>1</v>
      </c>
      <c r="B2" s="19" t="s">
        <v>93</v>
      </c>
      <c r="C2" s="19"/>
      <c r="D2" s="18"/>
      <c r="E2" s="18"/>
      <c r="F2" s="18"/>
      <c r="G2" s="18"/>
      <c r="H2" s="18"/>
      <c r="I2" s="507" t="s">
        <v>2</v>
      </c>
      <c r="J2" s="507"/>
      <c r="K2" s="507"/>
      <c r="L2" s="18">
        <v>9</v>
      </c>
      <c r="M2" s="18"/>
      <c r="N2" s="18"/>
    </row>
    <row r="3" spans="1:14" s="24" customFormat="1" ht="15">
      <c r="A3" s="17" t="s">
        <v>0</v>
      </c>
      <c r="B3" s="19" t="s">
        <v>38</v>
      </c>
      <c r="C3" s="19"/>
      <c r="D3" s="18"/>
      <c r="E3" s="18"/>
      <c r="F3" s="18"/>
      <c r="G3" s="18"/>
      <c r="H3" s="18"/>
      <c r="I3" s="507" t="s">
        <v>3</v>
      </c>
      <c r="J3" s="507"/>
      <c r="K3" s="507"/>
      <c r="L3" s="18" t="s">
        <v>49</v>
      </c>
      <c r="M3" s="18"/>
      <c r="N3" s="18"/>
    </row>
    <row r="4" spans="1:15" s="24" customFormat="1" ht="15">
      <c r="A4" s="17" t="s">
        <v>4</v>
      </c>
      <c r="B4" s="17">
        <v>193</v>
      </c>
      <c r="C4" s="17"/>
      <c r="D4" s="18"/>
      <c r="E4" s="18"/>
      <c r="F4" s="18"/>
      <c r="G4" s="18"/>
      <c r="H4" s="18"/>
      <c r="I4" s="17" t="s">
        <v>108</v>
      </c>
      <c r="J4" s="17"/>
      <c r="K4" s="17"/>
      <c r="L4" s="33" t="s">
        <v>109</v>
      </c>
      <c r="M4" s="21"/>
      <c r="N4" s="21"/>
      <c r="O4" s="2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5"/>
      <c r="L5" s="35" t="s">
        <v>65</v>
      </c>
      <c r="M5" s="35"/>
      <c r="N5" s="1"/>
    </row>
    <row r="6" spans="1:14" ht="13.5" thickTop="1">
      <c r="A6" s="413" t="s">
        <v>5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</row>
    <row r="7" spans="1:14" ht="13.5" thickBot="1">
      <c r="A7" s="386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</row>
    <row r="8" spans="1:14" ht="16.5" thickBot="1" thickTop="1">
      <c r="A8" s="372" t="s">
        <v>6</v>
      </c>
      <c r="B8" s="395" t="s">
        <v>7</v>
      </c>
      <c r="C8" s="396"/>
      <c r="D8" s="378"/>
      <c r="E8" s="395" t="s">
        <v>11</v>
      </c>
      <c r="F8" s="378"/>
      <c r="G8" s="389" t="s">
        <v>15</v>
      </c>
      <c r="H8" s="390"/>
      <c r="I8" s="390"/>
      <c r="J8" s="390"/>
      <c r="K8" s="390"/>
      <c r="L8" s="390"/>
      <c r="M8" s="390"/>
      <c r="N8" s="391"/>
    </row>
    <row r="9" spans="1:14" ht="13.5" thickTop="1">
      <c r="A9" s="373"/>
      <c r="B9" s="382" t="s">
        <v>8</v>
      </c>
      <c r="C9" s="410"/>
      <c r="D9" s="376" t="s">
        <v>9</v>
      </c>
      <c r="E9" s="480" t="s">
        <v>10</v>
      </c>
      <c r="F9" s="376" t="s">
        <v>9</v>
      </c>
      <c r="G9" s="509" t="s">
        <v>27</v>
      </c>
      <c r="H9" s="510"/>
      <c r="I9" s="402" t="s">
        <v>28</v>
      </c>
      <c r="J9" s="403"/>
      <c r="K9" s="402" t="s">
        <v>13</v>
      </c>
      <c r="L9" s="403"/>
      <c r="M9" s="402" t="s">
        <v>14</v>
      </c>
      <c r="N9" s="403"/>
    </row>
    <row r="10" spans="1:14" ht="15" thickBot="1">
      <c r="A10" s="374"/>
      <c r="B10" s="478"/>
      <c r="C10" s="375"/>
      <c r="D10" s="377"/>
      <c r="E10" s="481"/>
      <c r="F10" s="377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6" t="s">
        <v>16</v>
      </c>
      <c r="B11" s="264" t="s">
        <v>94</v>
      </c>
      <c r="C11" s="202">
        <v>1770</v>
      </c>
      <c r="D11" s="203">
        <f>(5.66+2.789+0.437+0.015)*1.075*1.2</f>
        <v>11.482289999999999</v>
      </c>
      <c r="E11" s="480">
        <f>125</f>
        <v>125</v>
      </c>
      <c r="F11" s="376">
        <v>52.47</v>
      </c>
      <c r="G11" s="15">
        <v>1091</v>
      </c>
      <c r="H11" s="10">
        <v>56.19</v>
      </c>
      <c r="I11" s="6"/>
      <c r="J11" s="7"/>
      <c r="K11" s="6"/>
      <c r="L11" s="7"/>
      <c r="M11" s="6"/>
      <c r="N11" s="7"/>
    </row>
    <row r="12" spans="1:14" ht="15" customHeight="1">
      <c r="A12" s="474"/>
      <c r="B12" s="82" t="s">
        <v>111</v>
      </c>
      <c r="C12" s="205">
        <v>17.25</v>
      </c>
      <c r="D12" s="206">
        <f>49.291*1.075*1.2</f>
        <v>63.58538999999999</v>
      </c>
      <c r="E12" s="482"/>
      <c r="F12" s="401"/>
      <c r="G12" s="295">
        <v>27260</v>
      </c>
      <c r="H12" s="13">
        <v>6.91</v>
      </c>
      <c r="I12" s="12"/>
      <c r="J12" s="13"/>
      <c r="K12" s="12"/>
      <c r="L12" s="13"/>
      <c r="M12" s="12"/>
      <c r="N12" s="13"/>
    </row>
    <row r="13" spans="1:14" ht="15" customHeight="1">
      <c r="A13" s="475" t="s">
        <v>17</v>
      </c>
      <c r="B13" s="84" t="s">
        <v>94</v>
      </c>
      <c r="C13" s="93">
        <v>1770</v>
      </c>
      <c r="D13" s="203">
        <f>(5.66+3.049+0.437+0.015)*1.075*1.2</f>
        <v>11.817689999999999</v>
      </c>
      <c r="E13" s="464">
        <v>134</v>
      </c>
      <c r="F13" s="400">
        <v>52.47</v>
      </c>
      <c r="G13" s="15">
        <v>1091</v>
      </c>
      <c r="H13" s="10">
        <v>56.19</v>
      </c>
      <c r="I13" s="6"/>
      <c r="J13" s="7"/>
      <c r="K13" s="6"/>
      <c r="L13" s="7"/>
      <c r="M13" s="6"/>
      <c r="N13" s="7"/>
    </row>
    <row r="14" spans="1:14" ht="15" customHeight="1">
      <c r="A14" s="474"/>
      <c r="B14" s="82" t="s">
        <v>111</v>
      </c>
      <c r="C14" s="167">
        <v>17.25</v>
      </c>
      <c r="D14" s="206">
        <f>49.863*1.075*1.2</f>
        <v>64.32327</v>
      </c>
      <c r="E14" s="482"/>
      <c r="F14" s="401"/>
      <c r="G14" s="295">
        <v>28928</v>
      </c>
      <c r="H14" s="13">
        <v>6.91</v>
      </c>
      <c r="I14" s="6"/>
      <c r="J14" s="7"/>
      <c r="K14" s="6"/>
      <c r="L14" s="7"/>
      <c r="M14" s="6"/>
      <c r="N14" s="7"/>
    </row>
    <row r="15" spans="1:14" ht="15" customHeight="1">
      <c r="A15" s="475" t="s">
        <v>18</v>
      </c>
      <c r="B15" s="86" t="s">
        <v>94</v>
      </c>
      <c r="C15" s="169">
        <v>0</v>
      </c>
      <c r="D15" s="203">
        <f>(5.66+3.049+0.437+0.015)*1.075*1.2</f>
        <v>11.817689999999999</v>
      </c>
      <c r="E15" s="464">
        <v>121</v>
      </c>
      <c r="F15" s="400">
        <v>52.47</v>
      </c>
      <c r="G15" s="15">
        <v>10991</v>
      </c>
      <c r="H15" s="10">
        <v>56.19</v>
      </c>
      <c r="I15" s="9"/>
      <c r="J15" s="10"/>
      <c r="K15" s="9"/>
      <c r="L15" s="10"/>
      <c r="M15" s="9"/>
      <c r="N15" s="10"/>
    </row>
    <row r="16" spans="1:14" ht="15" customHeight="1">
      <c r="A16" s="474"/>
      <c r="B16" s="82" t="s">
        <v>111</v>
      </c>
      <c r="C16" s="166">
        <v>17.25</v>
      </c>
      <c r="D16" s="206">
        <f>49.863*1.075*1.2</f>
        <v>64.32327</v>
      </c>
      <c r="E16" s="482"/>
      <c r="F16" s="401"/>
      <c r="G16" s="8">
        <v>26018</v>
      </c>
      <c r="H16" s="13">
        <v>6.91</v>
      </c>
      <c r="I16" s="12"/>
      <c r="J16" s="13"/>
      <c r="K16" s="12"/>
      <c r="L16" s="13"/>
      <c r="M16" s="12"/>
      <c r="N16" s="13"/>
    </row>
    <row r="17" spans="1:14" ht="15" customHeight="1">
      <c r="A17" s="475" t="s">
        <v>19</v>
      </c>
      <c r="B17" s="86" t="s">
        <v>94</v>
      </c>
      <c r="C17" s="169">
        <v>0</v>
      </c>
      <c r="D17" s="203">
        <f>(5.66+3.049+0.437+0.015)*1.075*1.2</f>
        <v>11.817689999999999</v>
      </c>
      <c r="E17" s="464">
        <v>100</v>
      </c>
      <c r="F17" s="400">
        <v>52.47</v>
      </c>
      <c r="G17" s="15">
        <v>10991</v>
      </c>
      <c r="H17" s="10">
        <v>56.19</v>
      </c>
      <c r="I17" s="9"/>
      <c r="J17" s="10"/>
      <c r="K17" s="9"/>
      <c r="L17" s="10"/>
      <c r="M17" s="9"/>
      <c r="N17" s="10"/>
    </row>
    <row r="18" spans="1:14" ht="12.75">
      <c r="A18" s="474"/>
      <c r="B18" s="82" t="s">
        <v>111</v>
      </c>
      <c r="C18" s="90">
        <v>17.25</v>
      </c>
      <c r="D18" s="206">
        <f>49.863*1.075*1.2</f>
        <v>64.32327</v>
      </c>
      <c r="E18" s="482"/>
      <c r="F18" s="401"/>
      <c r="G18" s="8">
        <v>22087</v>
      </c>
      <c r="H18" s="13">
        <v>6.91</v>
      </c>
      <c r="I18" s="12"/>
      <c r="J18" s="13"/>
      <c r="K18" s="12"/>
      <c r="L18" s="13"/>
      <c r="M18" s="12"/>
      <c r="N18" s="13"/>
    </row>
    <row r="19" spans="1:14" ht="12.75">
      <c r="A19" s="475" t="s">
        <v>20</v>
      </c>
      <c r="B19" s="86" t="s">
        <v>94</v>
      </c>
      <c r="C19" s="169">
        <v>4470</v>
      </c>
      <c r="D19" s="203">
        <f>(5.66+3.049+0.437+0.015)*1.075*1.2</f>
        <v>11.817689999999999</v>
      </c>
      <c r="E19" s="464">
        <v>120</v>
      </c>
      <c r="F19" s="400">
        <v>52.47</v>
      </c>
      <c r="G19" s="15">
        <v>10991</v>
      </c>
      <c r="H19" s="10">
        <v>56.19</v>
      </c>
      <c r="I19" s="9"/>
      <c r="J19" s="10"/>
      <c r="K19" s="9"/>
      <c r="L19" s="10"/>
      <c r="M19" s="9"/>
      <c r="N19" s="10"/>
    </row>
    <row r="20" spans="1:14" ht="12.75">
      <c r="A20" s="474"/>
      <c r="B20" s="82" t="s">
        <v>111</v>
      </c>
      <c r="C20" s="90">
        <v>17.25</v>
      </c>
      <c r="D20" s="206">
        <f>49.863*1.075*1.2</f>
        <v>64.32327</v>
      </c>
      <c r="E20" s="482"/>
      <c r="F20" s="401"/>
      <c r="G20" s="8">
        <v>0</v>
      </c>
      <c r="H20" s="13">
        <v>6.91</v>
      </c>
      <c r="I20" s="12"/>
      <c r="J20" s="13"/>
      <c r="K20" s="12"/>
      <c r="L20" s="13"/>
      <c r="M20" s="12"/>
      <c r="N20" s="13"/>
    </row>
    <row r="21" spans="1:14" ht="12.75">
      <c r="A21" s="475" t="s">
        <v>68</v>
      </c>
      <c r="B21" s="86" t="s">
        <v>94</v>
      </c>
      <c r="C21" s="91"/>
      <c r="D21" s="203"/>
      <c r="E21" s="464"/>
      <c r="F21" s="400"/>
      <c r="G21" s="15"/>
      <c r="H21" s="10"/>
      <c r="I21" s="9"/>
      <c r="J21" s="10"/>
      <c r="K21" s="9"/>
      <c r="L21" s="10"/>
      <c r="M21" s="9"/>
      <c r="N21" s="10"/>
    </row>
    <row r="22" spans="1:14" ht="12.75">
      <c r="A22" s="474"/>
      <c r="B22" s="82" t="s">
        <v>111</v>
      </c>
      <c r="C22" s="90"/>
      <c r="D22" s="206"/>
      <c r="E22" s="482"/>
      <c r="F22" s="401"/>
      <c r="G22" s="8"/>
      <c r="H22" s="13"/>
      <c r="I22" s="12"/>
      <c r="J22" s="13"/>
      <c r="K22" s="12"/>
      <c r="L22" s="13"/>
      <c r="M22" s="12"/>
      <c r="N22" s="13"/>
    </row>
    <row r="23" spans="1:14" ht="12.75">
      <c r="A23" s="475" t="s">
        <v>69</v>
      </c>
      <c r="B23" s="86" t="s">
        <v>94</v>
      </c>
      <c r="C23" s="169"/>
      <c r="D23" s="203"/>
      <c r="E23" s="464"/>
      <c r="F23" s="400"/>
      <c r="G23" s="15"/>
      <c r="H23" s="10"/>
      <c r="I23" s="9"/>
      <c r="J23" s="10"/>
      <c r="K23" s="9"/>
      <c r="L23" s="10"/>
      <c r="M23" s="9"/>
      <c r="N23" s="10"/>
    </row>
    <row r="24" spans="1:14" ht="12.75">
      <c r="A24" s="474"/>
      <c r="B24" s="82" t="s">
        <v>95</v>
      </c>
      <c r="C24" s="90"/>
      <c r="D24" s="206"/>
      <c r="E24" s="482"/>
      <c r="F24" s="401"/>
      <c r="G24" s="8"/>
      <c r="H24" s="13"/>
      <c r="I24" s="12"/>
      <c r="J24" s="13"/>
      <c r="K24" s="12"/>
      <c r="L24" s="13"/>
      <c r="M24" s="12"/>
      <c r="N24" s="13"/>
    </row>
    <row r="25" spans="1:14" ht="12.75">
      <c r="A25" s="475" t="s">
        <v>22</v>
      </c>
      <c r="B25" s="86" t="s">
        <v>94</v>
      </c>
      <c r="C25" s="169"/>
      <c r="D25" s="203"/>
      <c r="E25" s="464"/>
      <c r="F25" s="400"/>
      <c r="G25" s="15"/>
      <c r="H25" s="10"/>
      <c r="I25" s="12"/>
      <c r="J25" s="13"/>
      <c r="K25" s="12"/>
      <c r="L25" s="13"/>
      <c r="M25" s="12"/>
      <c r="N25" s="13"/>
    </row>
    <row r="26" spans="1:14" ht="12.75">
      <c r="A26" s="474"/>
      <c r="B26" s="82" t="s">
        <v>95</v>
      </c>
      <c r="C26" s="90"/>
      <c r="D26" s="206"/>
      <c r="E26" s="482"/>
      <c r="F26" s="401"/>
      <c r="G26" s="8"/>
      <c r="H26" s="13"/>
      <c r="I26" s="4"/>
      <c r="J26" s="5"/>
      <c r="K26" s="4"/>
      <c r="L26" s="5"/>
      <c r="M26" s="4"/>
      <c r="N26" s="5"/>
    </row>
    <row r="27" spans="1:14" ht="12.75">
      <c r="A27" s="475" t="s">
        <v>23</v>
      </c>
      <c r="B27" s="86" t="s">
        <v>94</v>
      </c>
      <c r="C27" s="169"/>
      <c r="D27" s="185"/>
      <c r="E27" s="464"/>
      <c r="F27" s="400"/>
      <c r="G27" s="15"/>
      <c r="H27" s="10"/>
      <c r="I27" s="4"/>
      <c r="J27" s="5"/>
      <c r="K27" s="4"/>
      <c r="L27" s="5"/>
      <c r="M27" s="4"/>
      <c r="N27" s="5"/>
    </row>
    <row r="28" spans="1:14" ht="12.75">
      <c r="A28" s="474"/>
      <c r="B28" s="82" t="s">
        <v>95</v>
      </c>
      <c r="C28" s="90"/>
      <c r="D28" s="186"/>
      <c r="E28" s="482"/>
      <c r="F28" s="401"/>
      <c r="G28" s="8"/>
      <c r="H28" s="13"/>
      <c r="I28" s="4"/>
      <c r="J28" s="5"/>
      <c r="K28" s="4"/>
      <c r="L28" s="5"/>
      <c r="M28" s="4"/>
      <c r="N28" s="5"/>
    </row>
    <row r="29" spans="1:14" ht="12.75">
      <c r="A29" s="475" t="s">
        <v>24</v>
      </c>
      <c r="B29" s="86" t="s">
        <v>94</v>
      </c>
      <c r="C29" s="169"/>
      <c r="D29" s="185"/>
      <c r="E29" s="464"/>
      <c r="F29" s="400"/>
      <c r="G29" s="15"/>
      <c r="H29" s="10"/>
      <c r="I29" s="4"/>
      <c r="J29" s="5"/>
      <c r="K29" s="4"/>
      <c r="L29" s="5"/>
      <c r="M29" s="4"/>
      <c r="N29" s="5"/>
    </row>
    <row r="30" spans="1:14" ht="12.75">
      <c r="A30" s="474"/>
      <c r="B30" s="82" t="s">
        <v>95</v>
      </c>
      <c r="C30" s="90"/>
      <c r="D30" s="186"/>
      <c r="E30" s="482"/>
      <c r="F30" s="401"/>
      <c r="G30" s="8"/>
      <c r="H30" s="13"/>
      <c r="I30" s="4"/>
      <c r="J30" s="5"/>
      <c r="K30" s="4"/>
      <c r="L30" s="5"/>
      <c r="M30" s="4"/>
      <c r="N30" s="5"/>
    </row>
    <row r="31" spans="1:14" ht="12.75">
      <c r="A31" s="475" t="s">
        <v>25</v>
      </c>
      <c r="B31" s="86" t="s">
        <v>94</v>
      </c>
      <c r="C31" s="169"/>
      <c r="D31" s="185"/>
      <c r="E31" s="464"/>
      <c r="F31" s="400"/>
      <c r="G31" s="15"/>
      <c r="H31" s="10"/>
      <c r="I31" s="4"/>
      <c r="J31" s="5"/>
      <c r="K31" s="4"/>
      <c r="L31" s="5"/>
      <c r="M31" s="4"/>
      <c r="N31" s="5"/>
    </row>
    <row r="32" spans="1:14" ht="12.75">
      <c r="A32" s="474"/>
      <c r="B32" s="82" t="s">
        <v>95</v>
      </c>
      <c r="C32" s="90"/>
      <c r="D32" s="186"/>
      <c r="E32" s="482"/>
      <c r="F32" s="401"/>
      <c r="G32" s="8"/>
      <c r="H32" s="13"/>
      <c r="I32" s="4"/>
      <c r="J32" s="5"/>
      <c r="K32" s="4"/>
      <c r="L32" s="5"/>
      <c r="M32" s="4"/>
      <c r="N32" s="5"/>
    </row>
    <row r="33" spans="1:14" ht="12.75">
      <c r="A33" s="475" t="s">
        <v>26</v>
      </c>
      <c r="B33" s="86" t="s">
        <v>94</v>
      </c>
      <c r="C33" s="169"/>
      <c r="D33" s="185"/>
      <c r="E33" s="464"/>
      <c r="F33" s="400"/>
      <c r="G33" s="15"/>
      <c r="H33" s="10"/>
      <c r="I33" s="9"/>
      <c r="J33" s="10"/>
      <c r="K33" s="9"/>
      <c r="L33" s="10"/>
      <c r="M33" s="9"/>
      <c r="N33" s="10"/>
    </row>
    <row r="34" spans="1:14" ht="13.5" thickBot="1">
      <c r="A34" s="508"/>
      <c r="B34" s="87" t="s">
        <v>95</v>
      </c>
      <c r="C34" s="90"/>
      <c r="D34" s="186"/>
      <c r="E34" s="481"/>
      <c r="F34" s="377"/>
      <c r="G34" s="8"/>
      <c r="H34" s="13"/>
      <c r="I34" s="2"/>
      <c r="J34" s="3"/>
      <c r="K34" s="2"/>
      <c r="L34" s="3"/>
      <c r="M34" s="2"/>
      <c r="N34" s="3"/>
    </row>
    <row r="35" spans="1:14" ht="15" thickTop="1">
      <c r="A35" s="16"/>
      <c r="B35" s="16"/>
      <c r="C35" s="16"/>
      <c r="D35" s="16"/>
      <c r="E35" s="16"/>
      <c r="F35" s="16"/>
      <c r="G35" s="16"/>
      <c r="H35" s="16"/>
      <c r="I35" s="1"/>
      <c r="J35" s="1"/>
      <c r="K35" s="1"/>
      <c r="L35" s="1"/>
      <c r="M35" s="1"/>
      <c r="N35" s="1"/>
    </row>
    <row r="36" spans="1:14" s="27" customFormat="1" ht="12.75">
      <c r="A36" s="379"/>
      <c r="B36" s="379"/>
      <c r="C36" s="379"/>
      <c r="D36" s="380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s="27" customFormat="1" ht="12.75">
      <c r="A37" s="23"/>
      <c r="B37" s="22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s="27" customFormat="1" ht="12.75">
      <c r="A38" s="23"/>
      <c r="B38" s="379"/>
      <c r="C38" s="379"/>
      <c r="D38" s="379"/>
      <c r="E38" s="380"/>
      <c r="F38" s="23"/>
      <c r="G38" s="23"/>
      <c r="H38" s="23"/>
      <c r="I38" s="23"/>
      <c r="J38" s="23"/>
      <c r="K38" s="23"/>
      <c r="L38" s="23"/>
      <c r="M38" s="23"/>
      <c r="N38" s="23"/>
    </row>
    <row r="39" spans="1:14" s="27" customFormat="1" ht="12.75">
      <c r="A39" s="23"/>
      <c r="B39" s="379"/>
      <c r="C39" s="379"/>
      <c r="D39" s="379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4.25">
      <c r="A40" s="16"/>
      <c r="B40" s="16"/>
      <c r="C40" s="16"/>
      <c r="D40" s="16"/>
      <c r="E40" s="16"/>
      <c r="F40" s="16"/>
      <c r="G40" s="16"/>
      <c r="H40" s="16"/>
      <c r="I40" s="1"/>
      <c r="J40" s="1"/>
      <c r="K40" s="1"/>
      <c r="L40" s="1"/>
      <c r="M40" s="1"/>
      <c r="N40" s="1"/>
    </row>
    <row r="41" spans="1:8" ht="14.25">
      <c r="A41" s="20"/>
      <c r="B41" s="20"/>
      <c r="C41" s="20"/>
      <c r="D41" s="20"/>
      <c r="E41" s="20"/>
      <c r="F41" s="20"/>
      <c r="G41" s="20"/>
      <c r="H41" s="20"/>
    </row>
    <row r="42" spans="1:8" ht="14.25">
      <c r="A42" s="20"/>
      <c r="B42" s="20"/>
      <c r="C42" s="20"/>
      <c r="D42" s="20"/>
      <c r="E42" s="20"/>
      <c r="F42" s="20"/>
      <c r="G42" s="20"/>
      <c r="H42" s="20"/>
    </row>
    <row r="43" spans="1:8" ht="14.25">
      <c r="A43" s="20"/>
      <c r="B43" s="20"/>
      <c r="C43" s="20"/>
      <c r="D43" s="20"/>
      <c r="E43" s="20"/>
      <c r="F43" s="20"/>
      <c r="G43" s="20"/>
      <c r="H43" s="20"/>
    </row>
  </sheetData>
  <sheetProtection/>
  <mergeCells count="55">
    <mergeCell ref="I1:K1"/>
    <mergeCell ref="I2:K2"/>
    <mergeCell ref="I3:K3"/>
    <mergeCell ref="E11:E12"/>
    <mergeCell ref="F11:F12"/>
    <mergeCell ref="K9:L9"/>
    <mergeCell ref="F9:F10"/>
    <mergeCell ref="G9:H9"/>
    <mergeCell ref="A6:N7"/>
    <mergeCell ref="A8:A10"/>
    <mergeCell ref="E17:E18"/>
    <mergeCell ref="F17:F18"/>
    <mergeCell ref="G8:N8"/>
    <mergeCell ref="D9:D10"/>
    <mergeCell ref="E9:E10"/>
    <mergeCell ref="M9:N9"/>
    <mergeCell ref="I9:J9"/>
    <mergeCell ref="B8:D8"/>
    <mergeCell ref="E8:F8"/>
    <mergeCell ref="F13:F14"/>
    <mergeCell ref="F15:F16"/>
    <mergeCell ref="B9:C10"/>
    <mergeCell ref="A11:A12"/>
    <mergeCell ref="A13:A14"/>
    <mergeCell ref="A15:A16"/>
    <mergeCell ref="E15:E16"/>
    <mergeCell ref="E13:E14"/>
    <mergeCell ref="A23:A24"/>
    <mergeCell ref="E23:E24"/>
    <mergeCell ref="A17:A18"/>
    <mergeCell ref="F19:F20"/>
    <mergeCell ref="F23:F24"/>
    <mergeCell ref="A19:A20"/>
    <mergeCell ref="E19:E20"/>
    <mergeCell ref="A21:A22"/>
    <mergeCell ref="E21:E22"/>
    <mergeCell ref="F21:F22"/>
    <mergeCell ref="A25:A26"/>
    <mergeCell ref="E25:E26"/>
    <mergeCell ref="F25:F26"/>
    <mergeCell ref="B38:E38"/>
    <mergeCell ref="F33:F34"/>
    <mergeCell ref="F29:F30"/>
    <mergeCell ref="F31:F32"/>
    <mergeCell ref="F27:F28"/>
    <mergeCell ref="A36:D36"/>
    <mergeCell ref="B39:D39"/>
    <mergeCell ref="E33:E34"/>
    <mergeCell ref="A27:A28"/>
    <mergeCell ref="E27:E28"/>
    <mergeCell ref="A33:A34"/>
    <mergeCell ref="A29:A30"/>
    <mergeCell ref="A31:A32"/>
    <mergeCell ref="E31:E32"/>
    <mergeCell ref="E29:E30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4">
      <selection activeCell="E26" sqref="E26:E28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8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24" customFormat="1" ht="15">
      <c r="A1" s="19" t="s">
        <v>41</v>
      </c>
      <c r="B1" s="17" t="s">
        <v>47</v>
      </c>
      <c r="C1" s="17"/>
      <c r="D1" s="18"/>
      <c r="E1" s="18"/>
      <c r="F1" s="18"/>
      <c r="G1" s="18"/>
      <c r="H1" s="18"/>
      <c r="I1" s="507" t="s">
        <v>29</v>
      </c>
      <c r="J1" s="507"/>
      <c r="K1" s="507"/>
      <c r="L1" s="18">
        <v>315</v>
      </c>
      <c r="M1" s="18"/>
      <c r="N1" s="18"/>
    </row>
    <row r="2" spans="1:14" s="24" customFormat="1" ht="15">
      <c r="A2" s="17" t="s">
        <v>1</v>
      </c>
      <c r="B2" s="17" t="s">
        <v>106</v>
      </c>
      <c r="C2" s="17"/>
      <c r="D2" s="18"/>
      <c r="E2" s="18"/>
      <c r="F2" s="18"/>
      <c r="G2" s="18"/>
      <c r="H2" s="18"/>
      <c r="I2" s="507" t="s">
        <v>2</v>
      </c>
      <c r="J2" s="507"/>
      <c r="K2" s="507"/>
      <c r="L2" s="18">
        <v>3</v>
      </c>
      <c r="M2" s="18"/>
      <c r="N2" s="18"/>
    </row>
    <row r="3" spans="1:14" s="24" customFormat="1" ht="15">
      <c r="A3" s="17" t="s">
        <v>0</v>
      </c>
      <c r="B3" s="17" t="s">
        <v>38</v>
      </c>
      <c r="C3" s="17"/>
      <c r="D3" s="18"/>
      <c r="E3" s="18"/>
      <c r="F3" s="18"/>
      <c r="G3" s="18"/>
      <c r="H3" s="18"/>
      <c r="I3" s="507" t="s">
        <v>3</v>
      </c>
      <c r="J3" s="507"/>
      <c r="K3" s="507"/>
      <c r="L3" s="18" t="s">
        <v>49</v>
      </c>
      <c r="M3" s="18"/>
      <c r="N3" s="18"/>
    </row>
    <row r="4" spans="1:14" s="24" customFormat="1" ht="15">
      <c r="A4" s="17" t="s">
        <v>4</v>
      </c>
      <c r="B4" s="17">
        <v>56</v>
      </c>
      <c r="C4" s="17"/>
      <c r="D4" s="18"/>
      <c r="E4" s="18"/>
      <c r="F4" s="18"/>
      <c r="G4" s="18"/>
      <c r="H4" s="18"/>
      <c r="I4" s="17" t="s">
        <v>31</v>
      </c>
      <c r="J4" s="17"/>
      <c r="K4" s="17"/>
      <c r="L4" s="18"/>
      <c r="M4" s="18"/>
      <c r="N4" s="1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5"/>
      <c r="L5" s="35" t="s">
        <v>65</v>
      </c>
      <c r="M5" s="35"/>
      <c r="N5" s="1"/>
    </row>
    <row r="6" spans="1:14" ht="13.5" thickTop="1">
      <c r="A6" s="413" t="s">
        <v>5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</row>
    <row r="7" spans="1:14" ht="13.5" thickBot="1">
      <c r="A7" s="386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</row>
    <row r="8" spans="1:14" ht="16.5" thickBot="1" thickTop="1">
      <c r="A8" s="372" t="s">
        <v>6</v>
      </c>
      <c r="B8" s="395" t="s">
        <v>7</v>
      </c>
      <c r="C8" s="396"/>
      <c r="D8" s="378"/>
      <c r="E8" s="395" t="s">
        <v>11</v>
      </c>
      <c r="F8" s="378"/>
      <c r="G8" s="389" t="s">
        <v>15</v>
      </c>
      <c r="H8" s="390"/>
      <c r="I8" s="390"/>
      <c r="J8" s="390"/>
      <c r="K8" s="390"/>
      <c r="L8" s="390"/>
      <c r="M8" s="390"/>
      <c r="N8" s="391"/>
    </row>
    <row r="9" spans="1:14" ht="13.5" thickTop="1">
      <c r="A9" s="373"/>
      <c r="B9" s="382" t="s">
        <v>8</v>
      </c>
      <c r="C9" s="410"/>
      <c r="D9" s="376" t="s">
        <v>9</v>
      </c>
      <c r="E9" s="480" t="s">
        <v>10</v>
      </c>
      <c r="F9" s="376" t="s">
        <v>9</v>
      </c>
      <c r="G9" s="404" t="s">
        <v>27</v>
      </c>
      <c r="H9" s="405"/>
      <c r="I9" s="402" t="s">
        <v>28</v>
      </c>
      <c r="J9" s="403"/>
      <c r="K9" s="402" t="s">
        <v>13</v>
      </c>
      <c r="L9" s="403"/>
      <c r="M9" s="402" t="s">
        <v>14</v>
      </c>
      <c r="N9" s="403"/>
    </row>
    <row r="10" spans="1:14" ht="15" thickBot="1">
      <c r="A10" s="374"/>
      <c r="B10" s="478"/>
      <c r="C10" s="375"/>
      <c r="D10" s="377"/>
      <c r="E10" s="481"/>
      <c r="F10" s="377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6" t="s">
        <v>16</v>
      </c>
      <c r="B11" s="81" t="s">
        <v>94</v>
      </c>
      <c r="C11" s="188">
        <v>5129</v>
      </c>
      <c r="D11" s="189">
        <f>(6.29+2.177+0.437+0.015)*1.075*1.2</f>
        <v>11.50551</v>
      </c>
      <c r="E11" s="480">
        <f>96</f>
        <v>96</v>
      </c>
      <c r="F11" s="376">
        <v>52.47</v>
      </c>
      <c r="G11" s="221"/>
      <c r="H11" s="222"/>
      <c r="I11" s="6"/>
      <c r="J11" s="7"/>
      <c r="K11" s="6"/>
      <c r="L11" s="7"/>
      <c r="M11" s="6"/>
      <c r="N11" s="7"/>
    </row>
    <row r="12" spans="1:14" ht="15.75" customHeight="1">
      <c r="A12" s="476"/>
      <c r="B12" s="84" t="s">
        <v>101</v>
      </c>
      <c r="C12" s="89">
        <v>2404</v>
      </c>
      <c r="D12" s="190">
        <f>(4.04+0.726+0.437+0.015)*1.075*1.2</f>
        <v>6.7312199999999995</v>
      </c>
      <c r="E12" s="465"/>
      <c r="F12" s="469"/>
      <c r="G12" s="223"/>
      <c r="H12" s="224"/>
      <c r="I12" s="6"/>
      <c r="J12" s="7"/>
      <c r="K12" s="6"/>
      <c r="L12" s="7"/>
      <c r="M12" s="6"/>
      <c r="N12" s="7"/>
    </row>
    <row r="13" spans="1:14" ht="16.5" customHeight="1" thickBot="1">
      <c r="A13" s="474"/>
      <c r="B13" s="82" t="s">
        <v>113</v>
      </c>
      <c r="C13" s="150">
        <v>21.1</v>
      </c>
      <c r="D13" s="192">
        <f>157.732*1.075*1.2</f>
        <v>203.47427999999996</v>
      </c>
      <c r="E13" s="482"/>
      <c r="F13" s="401"/>
      <c r="G13" s="225"/>
      <c r="H13" s="226"/>
      <c r="I13" s="6"/>
      <c r="J13" s="7"/>
      <c r="K13" s="6"/>
      <c r="L13" s="7"/>
      <c r="M13" s="6"/>
      <c r="N13" s="7"/>
    </row>
    <row r="14" spans="1:14" ht="15" customHeight="1">
      <c r="A14" s="475" t="s">
        <v>17</v>
      </c>
      <c r="B14" s="81" t="s">
        <v>94</v>
      </c>
      <c r="C14" s="169">
        <v>4534</v>
      </c>
      <c r="D14" s="189">
        <f>(6.29+2.241+0.437+0.015)*1.075*1.2</f>
        <v>11.58807</v>
      </c>
      <c r="E14" s="464">
        <v>94</v>
      </c>
      <c r="F14" s="500">
        <v>52.47</v>
      </c>
      <c r="G14" s="227"/>
      <c r="H14" s="228"/>
      <c r="I14" s="9"/>
      <c r="J14" s="10"/>
      <c r="K14" s="9"/>
      <c r="L14" s="10"/>
      <c r="M14" s="9"/>
      <c r="N14" s="10"/>
    </row>
    <row r="15" spans="1:14" ht="15" customHeight="1">
      <c r="A15" s="476"/>
      <c r="B15" s="84" t="s">
        <v>101</v>
      </c>
      <c r="C15" s="93">
        <v>2071</v>
      </c>
      <c r="D15" s="190">
        <f>(4.04+0.747+0.437+0.015)*1.075*1.2</f>
        <v>6.75831</v>
      </c>
      <c r="E15" s="465"/>
      <c r="F15" s="501"/>
      <c r="G15" s="223"/>
      <c r="H15" s="224"/>
      <c r="I15" s="6"/>
      <c r="J15" s="7"/>
      <c r="K15" s="6"/>
      <c r="L15" s="7"/>
      <c r="M15" s="6"/>
      <c r="N15" s="7"/>
    </row>
    <row r="16" spans="1:14" ht="15" customHeight="1" thickBot="1">
      <c r="A16" s="474"/>
      <c r="B16" s="82" t="s">
        <v>113</v>
      </c>
      <c r="C16" s="90">
        <v>21.1</v>
      </c>
      <c r="D16" s="192">
        <f>159.562*1.075*1.2</f>
        <v>205.83498</v>
      </c>
      <c r="E16" s="482"/>
      <c r="F16" s="511"/>
      <c r="G16" s="225"/>
      <c r="H16" s="226"/>
      <c r="I16" s="12"/>
      <c r="J16" s="13"/>
      <c r="K16" s="12"/>
      <c r="L16" s="13"/>
      <c r="M16" s="12"/>
      <c r="N16" s="13"/>
    </row>
    <row r="17" spans="1:14" ht="15" customHeight="1">
      <c r="A17" s="475" t="s">
        <v>18</v>
      </c>
      <c r="B17" s="81" t="s">
        <v>94</v>
      </c>
      <c r="C17" s="169">
        <v>5046</v>
      </c>
      <c r="D17" s="189">
        <f>(6.29+2.241+0.437+0.015)*1.075*1.2</f>
        <v>11.58807</v>
      </c>
      <c r="E17" s="464">
        <v>102</v>
      </c>
      <c r="F17" s="500">
        <v>52.47</v>
      </c>
      <c r="G17" s="227"/>
      <c r="H17" s="228"/>
      <c r="I17" s="9"/>
      <c r="J17" s="10"/>
      <c r="K17" s="9"/>
      <c r="L17" s="10"/>
      <c r="M17" s="9"/>
      <c r="N17" s="10"/>
    </row>
    <row r="18" spans="1:14" ht="15" customHeight="1">
      <c r="A18" s="476"/>
      <c r="B18" s="84" t="s">
        <v>101</v>
      </c>
      <c r="C18" s="93">
        <v>2282</v>
      </c>
      <c r="D18" s="190">
        <f>(4.04+0.747+0.437+0.015)*1.075*1.2</f>
        <v>6.75831</v>
      </c>
      <c r="E18" s="465"/>
      <c r="F18" s="501"/>
      <c r="G18" s="223"/>
      <c r="H18" s="224"/>
      <c r="I18" s="6"/>
      <c r="J18" s="7"/>
      <c r="K18" s="6"/>
      <c r="L18" s="7"/>
      <c r="M18" s="6"/>
      <c r="N18" s="7"/>
    </row>
    <row r="19" spans="1:14" ht="15" customHeight="1" thickBot="1">
      <c r="A19" s="474"/>
      <c r="B19" s="82" t="s">
        <v>113</v>
      </c>
      <c r="C19" s="90">
        <v>21.1</v>
      </c>
      <c r="D19" s="192">
        <f>159.562*1.075*1.2</f>
        <v>205.83498</v>
      </c>
      <c r="E19" s="482"/>
      <c r="F19" s="511"/>
      <c r="G19" s="225"/>
      <c r="H19" s="226"/>
      <c r="I19" s="12"/>
      <c r="J19" s="13"/>
      <c r="K19" s="12"/>
      <c r="L19" s="13"/>
      <c r="M19" s="12"/>
      <c r="N19" s="13"/>
    </row>
    <row r="20" spans="1:14" ht="15" customHeight="1">
      <c r="A20" s="475" t="s">
        <v>19</v>
      </c>
      <c r="B20" s="81" t="s">
        <v>94</v>
      </c>
      <c r="C20" s="169">
        <v>3417</v>
      </c>
      <c r="D20" s="189">
        <f>(6.29+2.241+0.437+0.015)*1.075*1.2</f>
        <v>11.58807</v>
      </c>
      <c r="E20" s="464">
        <v>93</v>
      </c>
      <c r="F20" s="500">
        <v>52.47</v>
      </c>
      <c r="G20" s="227"/>
      <c r="H20" s="228"/>
      <c r="I20" s="9"/>
      <c r="J20" s="10"/>
      <c r="K20" s="9"/>
      <c r="L20" s="10"/>
      <c r="M20" s="9"/>
      <c r="N20" s="10"/>
    </row>
    <row r="21" spans="1:14" ht="15" customHeight="1">
      <c r="A21" s="476"/>
      <c r="B21" s="84" t="s">
        <v>101</v>
      </c>
      <c r="C21" s="92">
        <v>1484</v>
      </c>
      <c r="D21" s="190">
        <f>(4.04+0.747+0.437+0.015)*1.075*1.2</f>
        <v>6.75831</v>
      </c>
      <c r="E21" s="465"/>
      <c r="F21" s="501"/>
      <c r="G21" s="223"/>
      <c r="H21" s="224"/>
      <c r="I21" s="6"/>
      <c r="J21" s="7"/>
      <c r="K21" s="6"/>
      <c r="L21" s="7"/>
      <c r="M21" s="6"/>
      <c r="N21" s="7"/>
    </row>
    <row r="22" spans="1:14" ht="13.5" thickBot="1">
      <c r="A22" s="474"/>
      <c r="B22" s="82" t="s">
        <v>113</v>
      </c>
      <c r="C22" s="90">
        <v>21.1</v>
      </c>
      <c r="D22" s="192">
        <f>159.562*1.075*1.2</f>
        <v>205.83498</v>
      </c>
      <c r="E22" s="482"/>
      <c r="F22" s="511"/>
      <c r="G22" s="225"/>
      <c r="H22" s="226"/>
      <c r="I22" s="12"/>
      <c r="J22" s="13"/>
      <c r="K22" s="12"/>
      <c r="L22" s="13"/>
      <c r="M22" s="12"/>
      <c r="N22" s="13"/>
    </row>
    <row r="23" spans="1:14" ht="12.75">
      <c r="A23" s="475" t="s">
        <v>20</v>
      </c>
      <c r="B23" s="81" t="s">
        <v>94</v>
      </c>
      <c r="C23" s="91">
        <v>462</v>
      </c>
      <c r="D23" s="189">
        <f>(6.29+2.241+0.437+0.015)*1.075*1.2</f>
        <v>11.58807</v>
      </c>
      <c r="E23" s="464">
        <v>77</v>
      </c>
      <c r="F23" s="500">
        <v>52.47</v>
      </c>
      <c r="G23" s="227"/>
      <c r="H23" s="228"/>
      <c r="I23" s="9"/>
      <c r="J23" s="10"/>
      <c r="K23" s="9"/>
      <c r="L23" s="10"/>
      <c r="M23" s="9"/>
      <c r="N23" s="10"/>
    </row>
    <row r="24" spans="1:14" ht="12.75">
      <c r="A24" s="476"/>
      <c r="B24" s="84" t="s">
        <v>101</v>
      </c>
      <c r="C24" s="92">
        <v>83</v>
      </c>
      <c r="D24" s="190">
        <f>(4.04+0.747+0.437+0.015)*1.075*1.2</f>
        <v>6.75831</v>
      </c>
      <c r="E24" s="465"/>
      <c r="F24" s="501"/>
      <c r="G24" s="223"/>
      <c r="H24" s="224"/>
      <c r="I24" s="6"/>
      <c r="J24" s="7"/>
      <c r="K24" s="6"/>
      <c r="L24" s="7"/>
      <c r="M24" s="6"/>
      <c r="N24" s="7"/>
    </row>
    <row r="25" spans="1:14" ht="13.5" thickBot="1">
      <c r="A25" s="474"/>
      <c r="B25" s="82" t="s">
        <v>113</v>
      </c>
      <c r="C25" s="90">
        <v>21.1</v>
      </c>
      <c r="D25" s="192">
        <f>159.562*1.075*1.2</f>
        <v>205.83498</v>
      </c>
      <c r="E25" s="482"/>
      <c r="F25" s="511"/>
      <c r="G25" s="229"/>
      <c r="H25" s="230"/>
      <c r="I25" s="12"/>
      <c r="J25" s="13"/>
      <c r="K25" s="12"/>
      <c r="L25" s="13"/>
      <c r="M25" s="12"/>
      <c r="N25" s="13"/>
    </row>
    <row r="26" spans="1:14" ht="12.75">
      <c r="A26" s="475" t="s">
        <v>68</v>
      </c>
      <c r="B26" s="81" t="s">
        <v>94</v>
      </c>
      <c r="C26" s="91"/>
      <c r="D26" s="273"/>
      <c r="E26" s="464"/>
      <c r="F26" s="500"/>
      <c r="G26" s="227"/>
      <c r="H26" s="228"/>
      <c r="I26" s="9"/>
      <c r="J26" s="10"/>
      <c r="K26" s="9"/>
      <c r="L26" s="10"/>
      <c r="M26" s="9"/>
      <c r="N26" s="10"/>
    </row>
    <row r="27" spans="1:14" ht="12.75">
      <c r="A27" s="476"/>
      <c r="B27" s="84" t="s">
        <v>101</v>
      </c>
      <c r="C27" s="92"/>
      <c r="D27" s="274"/>
      <c r="E27" s="465"/>
      <c r="F27" s="501"/>
      <c r="G27" s="223"/>
      <c r="H27" s="224"/>
      <c r="I27" s="6"/>
      <c r="J27" s="7"/>
      <c r="K27" s="6"/>
      <c r="L27" s="7"/>
      <c r="M27" s="6"/>
      <c r="N27" s="7"/>
    </row>
    <row r="28" spans="1:14" ht="13.5" thickBot="1">
      <c r="A28" s="474"/>
      <c r="B28" s="82" t="s">
        <v>113</v>
      </c>
      <c r="C28" s="90"/>
      <c r="D28" s="275"/>
      <c r="E28" s="482"/>
      <c r="F28" s="511"/>
      <c r="G28" s="229"/>
      <c r="H28" s="230"/>
      <c r="I28" s="12"/>
      <c r="J28" s="13"/>
      <c r="K28" s="12"/>
      <c r="L28" s="13"/>
      <c r="M28" s="12"/>
      <c r="N28" s="13"/>
    </row>
    <row r="29" spans="1:14" ht="12.75">
      <c r="A29" s="475" t="s">
        <v>69</v>
      </c>
      <c r="B29" s="81" t="s">
        <v>94</v>
      </c>
      <c r="C29" s="91"/>
      <c r="D29" s="273"/>
      <c r="E29" s="464"/>
      <c r="F29" s="400"/>
      <c r="G29" s="227"/>
      <c r="H29" s="228"/>
      <c r="I29" s="9"/>
      <c r="J29" s="10"/>
      <c r="K29" s="9"/>
      <c r="L29" s="10"/>
      <c r="M29" s="9"/>
      <c r="N29" s="10"/>
    </row>
    <row r="30" spans="1:14" ht="12.75">
      <c r="A30" s="476"/>
      <c r="B30" s="84" t="s">
        <v>101</v>
      </c>
      <c r="C30" s="92"/>
      <c r="D30" s="274"/>
      <c r="E30" s="465"/>
      <c r="F30" s="469"/>
      <c r="G30" s="223"/>
      <c r="H30" s="224"/>
      <c r="I30" s="6"/>
      <c r="J30" s="7"/>
      <c r="K30" s="6"/>
      <c r="L30" s="7"/>
      <c r="M30" s="6"/>
      <c r="N30" s="7"/>
    </row>
    <row r="31" spans="1:14" ht="13.5" thickBot="1">
      <c r="A31" s="474"/>
      <c r="B31" s="82" t="s">
        <v>113</v>
      </c>
      <c r="C31" s="90"/>
      <c r="D31" s="275"/>
      <c r="E31" s="482"/>
      <c r="F31" s="401"/>
      <c r="G31" s="229"/>
      <c r="H31" s="230"/>
      <c r="I31" s="12"/>
      <c r="J31" s="13"/>
      <c r="K31" s="12"/>
      <c r="L31" s="13"/>
      <c r="M31" s="12"/>
      <c r="N31" s="13"/>
    </row>
    <row r="32" spans="1:14" ht="12.75">
      <c r="A32" s="475" t="s">
        <v>22</v>
      </c>
      <c r="B32" s="81" t="s">
        <v>94</v>
      </c>
      <c r="C32" s="91"/>
      <c r="D32" s="273"/>
      <c r="E32" s="464"/>
      <c r="F32" s="400"/>
      <c r="G32" s="512"/>
      <c r="H32" s="515"/>
      <c r="I32" s="12"/>
      <c r="J32" s="13"/>
      <c r="K32" s="12"/>
      <c r="L32" s="13"/>
      <c r="M32" s="12"/>
      <c r="N32" s="13"/>
    </row>
    <row r="33" spans="1:14" ht="12.75">
      <c r="A33" s="476"/>
      <c r="B33" s="84" t="s">
        <v>101</v>
      </c>
      <c r="C33" s="92"/>
      <c r="D33" s="274"/>
      <c r="E33" s="465"/>
      <c r="F33" s="469"/>
      <c r="G33" s="513"/>
      <c r="H33" s="516"/>
      <c r="I33" s="12"/>
      <c r="J33" s="13"/>
      <c r="K33" s="12"/>
      <c r="L33" s="13"/>
      <c r="M33" s="12"/>
      <c r="N33" s="13"/>
    </row>
    <row r="34" spans="1:14" ht="12.75">
      <c r="A34" s="474"/>
      <c r="B34" s="82" t="s">
        <v>113</v>
      </c>
      <c r="C34" s="90"/>
      <c r="D34" s="275"/>
      <c r="E34" s="482"/>
      <c r="F34" s="401"/>
      <c r="G34" s="514"/>
      <c r="H34" s="517"/>
      <c r="I34" s="4"/>
      <c r="J34" s="5"/>
      <c r="K34" s="4"/>
      <c r="L34" s="5"/>
      <c r="M34" s="4"/>
      <c r="N34" s="5"/>
    </row>
    <row r="35" spans="1:14" ht="12.75">
      <c r="A35" s="475" t="s">
        <v>23</v>
      </c>
      <c r="B35" s="86" t="s">
        <v>94</v>
      </c>
      <c r="C35" s="91"/>
      <c r="D35" s="273"/>
      <c r="E35" s="464"/>
      <c r="F35" s="400"/>
      <c r="G35" s="229"/>
      <c r="H35" s="230"/>
      <c r="I35" s="4"/>
      <c r="J35" s="5"/>
      <c r="K35" s="4"/>
      <c r="L35" s="5"/>
      <c r="M35" s="4"/>
      <c r="N35" s="5"/>
    </row>
    <row r="36" spans="1:14" ht="12.75">
      <c r="A36" s="476"/>
      <c r="B36" s="82" t="s">
        <v>95</v>
      </c>
      <c r="C36" s="92"/>
      <c r="D36" s="274"/>
      <c r="E36" s="465"/>
      <c r="F36" s="469"/>
      <c r="G36" s="229"/>
      <c r="H36" s="230"/>
      <c r="I36" s="4"/>
      <c r="J36" s="5"/>
      <c r="K36" s="4"/>
      <c r="L36" s="5"/>
      <c r="M36" s="4"/>
      <c r="N36" s="5"/>
    </row>
    <row r="37" spans="1:14" ht="12.75">
      <c r="A37" s="474"/>
      <c r="B37" s="82" t="s">
        <v>107</v>
      </c>
      <c r="C37" s="90"/>
      <c r="D37" s="275"/>
      <c r="E37" s="482"/>
      <c r="F37" s="401"/>
      <c r="G37" s="233"/>
      <c r="H37" s="234"/>
      <c r="I37" s="4"/>
      <c r="J37" s="5"/>
      <c r="K37" s="4"/>
      <c r="L37" s="5"/>
      <c r="M37" s="4"/>
      <c r="N37" s="5"/>
    </row>
    <row r="38" spans="1:14" ht="12.75">
      <c r="A38" s="475" t="s">
        <v>24</v>
      </c>
      <c r="B38" s="86" t="s">
        <v>94</v>
      </c>
      <c r="C38" s="169"/>
      <c r="D38" s="273"/>
      <c r="E38" s="464"/>
      <c r="F38" s="400"/>
      <c r="G38" s="233"/>
      <c r="H38" s="234"/>
      <c r="I38" s="4"/>
      <c r="J38" s="5"/>
      <c r="K38" s="4"/>
      <c r="L38" s="5"/>
      <c r="M38" s="4"/>
      <c r="N38" s="5"/>
    </row>
    <row r="39" spans="1:14" ht="12.75">
      <c r="A39" s="476"/>
      <c r="B39" s="82" t="s">
        <v>95</v>
      </c>
      <c r="C39" s="92"/>
      <c r="D39" s="274"/>
      <c r="E39" s="465"/>
      <c r="F39" s="469"/>
      <c r="G39" s="233"/>
      <c r="H39" s="234"/>
      <c r="I39" s="4"/>
      <c r="J39" s="5"/>
      <c r="K39" s="4"/>
      <c r="L39" s="5"/>
      <c r="M39" s="4"/>
      <c r="N39" s="5"/>
    </row>
    <row r="40" spans="1:14" ht="12.75">
      <c r="A40" s="474"/>
      <c r="B40" s="82" t="s">
        <v>107</v>
      </c>
      <c r="C40" s="90"/>
      <c r="D40" s="275"/>
      <c r="E40" s="482"/>
      <c r="F40" s="401"/>
      <c r="G40" s="233"/>
      <c r="H40" s="234"/>
      <c r="I40" s="4"/>
      <c r="J40" s="5"/>
      <c r="K40" s="4"/>
      <c r="L40" s="5"/>
      <c r="M40" s="4"/>
      <c r="N40" s="5"/>
    </row>
    <row r="41" spans="1:14" ht="12.75">
      <c r="A41" s="475" t="s">
        <v>25</v>
      </c>
      <c r="B41" s="86" t="s">
        <v>94</v>
      </c>
      <c r="C41" s="91"/>
      <c r="D41" s="273"/>
      <c r="E41" s="464"/>
      <c r="F41" s="400"/>
      <c r="G41" s="233"/>
      <c r="H41" s="234"/>
      <c r="I41" s="4"/>
      <c r="J41" s="5"/>
      <c r="K41" s="4"/>
      <c r="L41" s="5"/>
      <c r="M41" s="4"/>
      <c r="N41" s="5"/>
    </row>
    <row r="42" spans="1:14" ht="12.75">
      <c r="A42" s="476"/>
      <c r="B42" s="82" t="s">
        <v>95</v>
      </c>
      <c r="C42" s="92"/>
      <c r="D42" s="274"/>
      <c r="E42" s="465"/>
      <c r="F42" s="469"/>
      <c r="G42" s="233"/>
      <c r="H42" s="234"/>
      <c r="I42" s="4"/>
      <c r="J42" s="5"/>
      <c r="K42" s="4"/>
      <c r="L42" s="5"/>
      <c r="M42" s="4"/>
      <c r="N42" s="5"/>
    </row>
    <row r="43" spans="1:14" ht="12.75">
      <c r="A43" s="474"/>
      <c r="B43" s="82" t="s">
        <v>107</v>
      </c>
      <c r="C43" s="90"/>
      <c r="D43" s="275"/>
      <c r="E43" s="482"/>
      <c r="F43" s="401"/>
      <c r="G43" s="233"/>
      <c r="H43" s="234"/>
      <c r="I43" s="4"/>
      <c r="J43" s="5"/>
      <c r="K43" s="4"/>
      <c r="L43" s="5"/>
      <c r="M43" s="4"/>
      <c r="N43" s="5"/>
    </row>
    <row r="44" spans="1:14" ht="12.75">
      <c r="A44" s="475" t="s">
        <v>26</v>
      </c>
      <c r="B44" s="86" t="s">
        <v>94</v>
      </c>
      <c r="C44" s="169"/>
      <c r="D44" s="273"/>
      <c r="E44" s="464"/>
      <c r="F44" s="400"/>
      <c r="G44" s="231"/>
      <c r="H44" s="232"/>
      <c r="I44" s="9"/>
      <c r="J44" s="10"/>
      <c r="K44" s="9"/>
      <c r="L44" s="10"/>
      <c r="M44" s="9"/>
      <c r="N44" s="10"/>
    </row>
    <row r="45" spans="1:14" ht="12.75">
      <c r="A45" s="476"/>
      <c r="B45" s="82" t="s">
        <v>95</v>
      </c>
      <c r="C45" s="93"/>
      <c r="D45" s="274"/>
      <c r="E45" s="465"/>
      <c r="F45" s="469"/>
      <c r="G45" s="231"/>
      <c r="H45" s="232"/>
      <c r="I45" s="9"/>
      <c r="J45" s="10"/>
      <c r="K45" s="9"/>
      <c r="L45" s="10"/>
      <c r="M45" s="9"/>
      <c r="N45" s="10"/>
    </row>
    <row r="46" spans="1:14" ht="13.5" thickBot="1">
      <c r="A46" s="508"/>
      <c r="B46" s="82" t="s">
        <v>107</v>
      </c>
      <c r="C46" s="90"/>
      <c r="D46" s="275"/>
      <c r="E46" s="481"/>
      <c r="F46" s="377"/>
      <c r="G46" s="284"/>
      <c r="H46" s="285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27" customFormat="1" ht="12.75">
      <c r="A48" s="379" t="s">
        <v>32</v>
      </c>
      <c r="B48" s="379"/>
      <c r="C48" s="379"/>
      <c r="D48" s="380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27" customFormat="1" ht="12.75">
      <c r="A49" s="23"/>
      <c r="B49" s="22" t="s">
        <v>33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27" customFormat="1" ht="12.75">
      <c r="A50" s="23"/>
      <c r="B50" s="379" t="s">
        <v>35</v>
      </c>
      <c r="C50" s="379"/>
      <c r="D50" s="379"/>
      <c r="E50" s="380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27" customFormat="1" ht="12.75">
      <c r="A51" s="23"/>
      <c r="B51" s="379" t="s">
        <v>34</v>
      </c>
      <c r="C51" s="379"/>
      <c r="D51" s="379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4.25">
      <c r="A52" s="16"/>
      <c r="B52" s="16"/>
      <c r="C52" s="16"/>
      <c r="D52" s="16"/>
      <c r="E52" s="16"/>
      <c r="F52" s="16"/>
      <c r="G52" s="16"/>
      <c r="H52" s="1"/>
      <c r="I52" s="1"/>
      <c r="J52" s="1"/>
      <c r="K52" s="1"/>
      <c r="L52" s="1"/>
      <c r="M52" s="1"/>
      <c r="N52" s="1"/>
    </row>
    <row r="53" spans="1:7" ht="14.25">
      <c r="A53" s="20"/>
      <c r="B53" s="20"/>
      <c r="C53" s="20"/>
      <c r="D53" s="20"/>
      <c r="E53" s="20"/>
      <c r="F53" s="20"/>
      <c r="G53" s="20"/>
    </row>
    <row r="54" spans="1:7" ht="14.25">
      <c r="A54" s="20"/>
      <c r="B54" s="20"/>
      <c r="C54" s="20"/>
      <c r="D54" s="20"/>
      <c r="E54" s="20"/>
      <c r="F54" s="20"/>
      <c r="G54" s="20"/>
    </row>
  </sheetData>
  <sheetProtection/>
  <mergeCells count="57">
    <mergeCell ref="E32:E34"/>
    <mergeCell ref="F32:F34"/>
    <mergeCell ref="A44:A46"/>
    <mergeCell ref="E44:E46"/>
    <mergeCell ref="F44:F46"/>
    <mergeCell ref="E41:E43"/>
    <mergeCell ref="F41:F43"/>
    <mergeCell ref="A41:A43"/>
    <mergeCell ref="F38:F40"/>
    <mergeCell ref="E35:E37"/>
    <mergeCell ref="F17:F19"/>
    <mergeCell ref="F20:F22"/>
    <mergeCell ref="F26:F28"/>
    <mergeCell ref="F29:F31"/>
    <mergeCell ref="F35:F37"/>
    <mergeCell ref="I1:K1"/>
    <mergeCell ref="I2:K2"/>
    <mergeCell ref="I3:K3"/>
    <mergeCell ref="K9:L9"/>
    <mergeCell ref="G9:H9"/>
    <mergeCell ref="F9:F10"/>
    <mergeCell ref="G32:G34"/>
    <mergeCell ref="H32:H34"/>
    <mergeCell ref="F23:F25"/>
    <mergeCell ref="F11:F13"/>
    <mergeCell ref="E14:E16"/>
    <mergeCell ref="F14:F16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B50:E50"/>
    <mergeCell ref="A11:A13"/>
    <mergeCell ref="A14:A16"/>
    <mergeCell ref="E11:E13"/>
    <mergeCell ref="A20:A22"/>
    <mergeCell ref="E20:E22"/>
    <mergeCell ref="A17:A19"/>
    <mergeCell ref="E17:E19"/>
    <mergeCell ref="A23:A25"/>
    <mergeCell ref="E23:E25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2018-05-08T05:20:34Z</cp:lastPrinted>
  <dcterms:created xsi:type="dcterms:W3CDTF">2013-02-08T07:46:47Z</dcterms:created>
  <dcterms:modified xsi:type="dcterms:W3CDTF">2021-06-22T10:37:15Z</dcterms:modified>
  <cp:category/>
  <cp:version/>
  <cp:contentType/>
  <cp:contentStatus/>
</cp:coreProperties>
</file>