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<sst xmlns="http://schemas.openxmlformats.org/spreadsheetml/2006/main" count="1261" uniqueCount="118">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</sst>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4" fontId="27" fillId="0" borderId="72" xfId="0" applyNumberFormat="1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D26" sqref="D2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4.25" customHeight="1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4.25" customHeight="1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4.25" customHeight="1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8" t="s">
        <v>27</v>
      </c>
      <c r="H9" s="17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4.25" customHeight="1" thickBot="1">
      <c r="A10" s="173"/>
      <c r="B10" s="210"/>
      <c r="C10" s="211"/>
      <c r="D10" s="186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01" t="s">
        <v>16</v>
      </c>
      <c r="B11" s="102" t="s">
        <v>95</v>
      </c>
      <c r="C11" s="93">
        <f>4320+869</f>
        <v>5189</v>
      </c>
      <c r="D11" s="94">
        <f>5.25+2.599+0.093</f>
        <v>7.942</v>
      </c>
      <c r="E11" s="209">
        <f>343+193</f>
        <v>536</v>
      </c>
      <c r="F11" s="202">
        <v>22.89</v>
      </c>
      <c r="G11" s="198">
        <f>950285.4/12.33</f>
        <v>77070.99756690998</v>
      </c>
      <c r="H11" s="180">
        <v>12.33</v>
      </c>
      <c r="I11" s="7"/>
      <c r="J11" s="8"/>
      <c r="K11" s="7"/>
      <c r="L11" s="8"/>
      <c r="M11" s="7"/>
      <c r="N11" s="8"/>
    </row>
    <row r="12" spans="1:14" ht="14.25" customHeight="1">
      <c r="A12" s="220"/>
      <c r="B12" s="105" t="s">
        <v>113</v>
      </c>
      <c r="C12" s="91">
        <v>34.5</v>
      </c>
      <c r="D12" s="95">
        <v>45.412</v>
      </c>
      <c r="E12" s="192"/>
      <c r="F12" s="193"/>
      <c r="G12" s="194"/>
      <c r="H12" s="200"/>
      <c r="I12" s="7"/>
      <c r="J12" s="8"/>
      <c r="K12" s="7"/>
      <c r="L12" s="8"/>
      <c r="M12" s="7"/>
      <c r="N12" s="8"/>
    </row>
    <row r="13" spans="1:14" ht="14.25" customHeight="1">
      <c r="A13" s="214" t="s">
        <v>17</v>
      </c>
      <c r="B13" s="107" t="s">
        <v>95</v>
      </c>
      <c r="C13" s="150">
        <f>4520+746</f>
        <v>5266</v>
      </c>
      <c r="D13" s="96">
        <f>5.25+2.599+0.093</f>
        <v>7.942</v>
      </c>
      <c r="E13" s="216">
        <f>250+150</f>
        <v>400</v>
      </c>
      <c r="F13" s="212">
        <v>22.89</v>
      </c>
      <c r="G13" s="218">
        <f>1006645.86/1.1/12.33</f>
        <v>74219.99999999999</v>
      </c>
      <c r="H13" s="199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20"/>
      <c r="B14" s="105" t="s">
        <v>113</v>
      </c>
      <c r="C14" s="91">
        <v>34.5</v>
      </c>
      <c r="D14" s="96">
        <v>45.412</v>
      </c>
      <c r="E14" s="192"/>
      <c r="F14" s="193"/>
      <c r="G14" s="194"/>
      <c r="H14" s="200"/>
      <c r="I14" s="21"/>
      <c r="J14" s="22"/>
      <c r="K14" s="21"/>
      <c r="L14" s="22"/>
      <c r="M14" s="21"/>
      <c r="N14" s="22"/>
    </row>
    <row r="15" spans="1:14" ht="14.25" customHeight="1">
      <c r="A15" s="214" t="s">
        <v>18</v>
      </c>
      <c r="B15" s="109" t="s">
        <v>95</v>
      </c>
      <c r="C15" s="150">
        <f>5320+815</f>
        <v>6135</v>
      </c>
      <c r="D15" s="94">
        <f>5.25+2.599+0.093</f>
        <v>7.942</v>
      </c>
      <c r="E15" s="216">
        <f>172+247</f>
        <v>419</v>
      </c>
      <c r="F15" s="212">
        <v>22.89</v>
      </c>
      <c r="G15" s="218">
        <f>910470.6/1.1/12.33</f>
        <v>67128.99800928998</v>
      </c>
      <c r="H15" s="199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20"/>
      <c r="B16" s="105" t="s">
        <v>113</v>
      </c>
      <c r="C16" s="91">
        <f>17.25*2</f>
        <v>34.5</v>
      </c>
      <c r="D16" s="95">
        <v>45.412</v>
      </c>
      <c r="E16" s="192"/>
      <c r="F16" s="193"/>
      <c r="G16" s="194"/>
      <c r="H16" s="200"/>
      <c r="I16" s="21"/>
      <c r="J16" s="22"/>
      <c r="K16" s="21"/>
      <c r="L16" s="22"/>
      <c r="M16" s="21"/>
      <c r="N16" s="22"/>
    </row>
    <row r="17" spans="1:14" ht="14.25" customHeight="1">
      <c r="A17" s="214" t="s">
        <v>19</v>
      </c>
      <c r="B17" s="109" t="s">
        <v>95</v>
      </c>
      <c r="C17" s="150">
        <f>4440+819</f>
        <v>5259</v>
      </c>
      <c r="D17" s="97">
        <f>5.25+2.599+0.093</f>
        <v>7.942</v>
      </c>
      <c r="E17" s="216">
        <f>183+117</f>
        <v>300</v>
      </c>
      <c r="F17" s="212">
        <f>19.95+5.81</f>
        <v>25.759999999999998</v>
      </c>
      <c r="G17" s="218">
        <f>425145.82/1.1/12.33</f>
        <v>31346.001622060012</v>
      </c>
      <c r="H17" s="199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20"/>
      <c r="B18" s="105" t="s">
        <v>113</v>
      </c>
      <c r="C18" s="91">
        <v>34.5</v>
      </c>
      <c r="D18" s="95">
        <v>45.412</v>
      </c>
      <c r="E18" s="192"/>
      <c r="F18" s="193"/>
      <c r="G18" s="194"/>
      <c r="H18" s="200"/>
      <c r="I18" s="21"/>
      <c r="J18" s="22"/>
      <c r="K18" s="21"/>
      <c r="L18" s="22"/>
      <c r="M18" s="21"/>
      <c r="N18" s="22"/>
    </row>
    <row r="19" spans="1:14" ht="14.25" customHeight="1">
      <c r="A19" s="214" t="s">
        <v>20</v>
      </c>
      <c r="B19" s="109" t="s">
        <v>95</v>
      </c>
      <c r="C19" s="150">
        <f>3440+641</f>
        <v>4081</v>
      </c>
      <c r="D19" s="97">
        <f>5.25+2.599+0.093</f>
        <v>7.942</v>
      </c>
      <c r="E19" s="216">
        <f>227+73</f>
        <v>300</v>
      </c>
      <c r="F19" s="212">
        <v>25.76</v>
      </c>
      <c r="G19" s="218">
        <f>0</f>
        <v>0</v>
      </c>
      <c r="H19" s="199">
        <v>0</v>
      </c>
      <c r="I19" s="14"/>
      <c r="J19" s="15"/>
      <c r="K19" s="14"/>
      <c r="L19" s="15"/>
      <c r="M19" s="14"/>
      <c r="N19" s="15"/>
    </row>
    <row r="20" spans="1:14" ht="14.25" customHeight="1">
      <c r="A20" s="220"/>
      <c r="B20" s="105" t="s">
        <v>113</v>
      </c>
      <c r="C20" s="91">
        <v>34.5</v>
      </c>
      <c r="D20" s="95">
        <v>45.412</v>
      </c>
      <c r="E20" s="192"/>
      <c r="F20" s="193"/>
      <c r="G20" s="194"/>
      <c r="H20" s="200"/>
      <c r="I20" s="21"/>
      <c r="J20" s="22"/>
      <c r="K20" s="21"/>
      <c r="L20" s="22"/>
      <c r="M20" s="21"/>
      <c r="N20" s="22"/>
    </row>
    <row r="21" spans="1:14" ht="14.25" customHeight="1">
      <c r="A21" s="214" t="s">
        <v>69</v>
      </c>
      <c r="B21" s="109" t="s">
        <v>95</v>
      </c>
      <c r="C21" s="150">
        <f>3360+710</f>
        <v>4070</v>
      </c>
      <c r="D21" s="97">
        <v>7.942</v>
      </c>
      <c r="E21" s="216">
        <f>193+49</f>
        <v>242</v>
      </c>
      <c r="F21" s="212">
        <f>19.95+5.81</f>
        <v>25.759999999999998</v>
      </c>
      <c r="G21" s="218">
        <v>0</v>
      </c>
      <c r="H21" s="199">
        <v>0</v>
      </c>
      <c r="I21" s="14"/>
      <c r="J21" s="15"/>
      <c r="K21" s="14"/>
      <c r="L21" s="15"/>
      <c r="M21" s="14"/>
      <c r="N21" s="15"/>
    </row>
    <row r="22" spans="1:14" ht="14.25" customHeight="1">
      <c r="A22" s="220"/>
      <c r="B22" s="105" t="s">
        <v>113</v>
      </c>
      <c r="C22" s="91">
        <v>34.5</v>
      </c>
      <c r="D22" s="95">
        <v>45.412</v>
      </c>
      <c r="E22" s="192"/>
      <c r="F22" s="193"/>
      <c r="G22" s="194"/>
      <c r="H22" s="200"/>
      <c r="I22" s="21"/>
      <c r="J22" s="22"/>
      <c r="K22" s="21"/>
      <c r="L22" s="22"/>
      <c r="M22" s="21"/>
      <c r="N22" s="22"/>
    </row>
    <row r="23" spans="1:14" ht="14.25" customHeight="1">
      <c r="A23" s="214" t="s">
        <v>70</v>
      </c>
      <c r="B23" s="109" t="s">
        <v>95</v>
      </c>
      <c r="C23" s="150">
        <f>3160+946</f>
        <v>4106</v>
      </c>
      <c r="D23" s="97">
        <f>5.25+2.599+0.093</f>
        <v>7.942</v>
      </c>
      <c r="E23" s="216">
        <f>212+41</f>
        <v>253</v>
      </c>
      <c r="F23" s="212">
        <f>19.95+5.81</f>
        <v>25.759999999999998</v>
      </c>
      <c r="G23" s="218">
        <v>0</v>
      </c>
      <c r="H23" s="212">
        <v>0</v>
      </c>
      <c r="I23" s="14"/>
      <c r="J23" s="15"/>
      <c r="K23" s="14"/>
      <c r="L23" s="15"/>
      <c r="M23" s="14"/>
      <c r="N23" s="15"/>
    </row>
    <row r="24" spans="1:14" ht="14.25" customHeight="1">
      <c r="A24" s="220"/>
      <c r="B24" s="105" t="s">
        <v>96</v>
      </c>
      <c r="C24" s="91">
        <v>34.5</v>
      </c>
      <c r="D24" s="95">
        <v>45.412</v>
      </c>
      <c r="E24" s="192"/>
      <c r="F24" s="193"/>
      <c r="G24" s="194"/>
      <c r="H24" s="193"/>
      <c r="I24" s="21"/>
      <c r="J24" s="22"/>
      <c r="K24" s="21"/>
      <c r="L24" s="22"/>
      <c r="M24" s="21"/>
      <c r="N24" s="22"/>
    </row>
    <row r="25" spans="1:14" ht="14.25" customHeight="1">
      <c r="A25" s="214" t="s">
        <v>22</v>
      </c>
      <c r="B25" s="109" t="s">
        <v>95</v>
      </c>
      <c r="C25" s="150">
        <f>3120+759</f>
        <v>3879</v>
      </c>
      <c r="D25" s="97">
        <f>5.37+2.599+0.093</f>
        <v>8.062000000000001</v>
      </c>
      <c r="E25" s="216">
        <f>181+9</f>
        <v>190</v>
      </c>
      <c r="F25" s="212">
        <f>19.95+5.81</f>
        <v>25.759999999999998</v>
      </c>
      <c r="G25" s="218">
        <v>0</v>
      </c>
      <c r="H25" s="212">
        <v>0</v>
      </c>
      <c r="I25" s="21"/>
      <c r="J25" s="22"/>
      <c r="K25" s="21"/>
      <c r="L25" s="22"/>
      <c r="M25" s="21"/>
      <c r="N25" s="22"/>
    </row>
    <row r="26" spans="1:14" ht="14.25" customHeight="1">
      <c r="A26" s="220"/>
      <c r="B26" s="105" t="s">
        <v>96</v>
      </c>
      <c r="C26" s="91">
        <v>34.5</v>
      </c>
      <c r="D26" s="95">
        <v>45.412</v>
      </c>
      <c r="E26" s="192"/>
      <c r="F26" s="193"/>
      <c r="G26" s="194"/>
      <c r="H26" s="193"/>
      <c r="I26" s="4"/>
      <c r="J26" s="5"/>
      <c r="K26" s="4"/>
      <c r="L26" s="5"/>
      <c r="M26" s="4"/>
      <c r="N26" s="5"/>
    </row>
    <row r="27" spans="1:14" ht="14.25" customHeight="1">
      <c r="A27" s="214" t="s">
        <v>23</v>
      </c>
      <c r="B27" s="109" t="s">
        <v>95</v>
      </c>
      <c r="C27" s="151"/>
      <c r="D27" s="97"/>
      <c r="E27" s="216"/>
      <c r="F27" s="212"/>
      <c r="G27" s="218"/>
      <c r="H27" s="212"/>
      <c r="I27" s="4"/>
      <c r="J27" s="5"/>
      <c r="K27" s="4"/>
      <c r="L27" s="5"/>
      <c r="M27" s="4"/>
      <c r="N27" s="5"/>
    </row>
    <row r="28" spans="1:14" ht="14.25" customHeight="1">
      <c r="A28" s="220"/>
      <c r="B28" s="105" t="s">
        <v>96</v>
      </c>
      <c r="C28" s="92"/>
      <c r="D28" s="95"/>
      <c r="E28" s="192"/>
      <c r="F28" s="193"/>
      <c r="G28" s="194"/>
      <c r="H28" s="193"/>
      <c r="I28" s="4"/>
      <c r="J28" s="5"/>
      <c r="K28" s="4"/>
      <c r="L28" s="5"/>
      <c r="M28" s="4"/>
      <c r="N28" s="5"/>
    </row>
    <row r="29" spans="1:14" ht="14.25" customHeight="1">
      <c r="A29" s="214" t="s">
        <v>24</v>
      </c>
      <c r="B29" s="109" t="s">
        <v>95</v>
      </c>
      <c r="C29" s="151"/>
      <c r="D29" s="97"/>
      <c r="E29" s="216"/>
      <c r="F29" s="212"/>
      <c r="G29" s="218"/>
      <c r="H29" s="212"/>
      <c r="I29" s="4"/>
      <c r="J29" s="5"/>
      <c r="K29" s="4"/>
      <c r="L29" s="5"/>
      <c r="M29" s="4"/>
      <c r="N29" s="5"/>
    </row>
    <row r="30" spans="1:14" ht="14.25" customHeight="1">
      <c r="A30" s="220"/>
      <c r="B30" s="105" t="s">
        <v>96</v>
      </c>
      <c r="C30" s="92"/>
      <c r="D30" s="95"/>
      <c r="E30" s="192"/>
      <c r="F30" s="193"/>
      <c r="G30" s="194"/>
      <c r="H30" s="193"/>
      <c r="I30" s="4"/>
      <c r="J30" s="5"/>
      <c r="K30" s="4"/>
      <c r="L30" s="5"/>
      <c r="M30" s="4"/>
      <c r="N30" s="5"/>
    </row>
    <row r="31" spans="1:14" ht="14.25" customHeight="1">
      <c r="A31" s="214" t="s">
        <v>25</v>
      </c>
      <c r="B31" s="109" t="s">
        <v>95</v>
      </c>
      <c r="C31" s="151"/>
      <c r="D31" s="97"/>
      <c r="E31" s="216"/>
      <c r="F31" s="212"/>
      <c r="G31" s="218"/>
      <c r="H31" s="212"/>
      <c r="I31" s="4"/>
      <c r="J31" s="5"/>
      <c r="K31" s="4"/>
      <c r="L31" s="5"/>
      <c r="M31" s="4"/>
      <c r="N31" s="5"/>
    </row>
    <row r="32" spans="1:14" ht="14.25" customHeight="1">
      <c r="A32" s="220"/>
      <c r="B32" s="105" t="s">
        <v>96</v>
      </c>
      <c r="C32" s="152"/>
      <c r="D32" s="95"/>
      <c r="E32" s="192"/>
      <c r="F32" s="193"/>
      <c r="G32" s="194"/>
      <c r="H32" s="193"/>
      <c r="I32" s="4"/>
      <c r="J32" s="5"/>
      <c r="K32" s="4"/>
      <c r="L32" s="5"/>
      <c r="M32" s="4"/>
      <c r="N32" s="5"/>
    </row>
    <row r="33" spans="1:14" ht="14.25" customHeight="1">
      <c r="A33" s="214" t="s">
        <v>26</v>
      </c>
      <c r="B33" s="109" t="s">
        <v>95</v>
      </c>
      <c r="C33" s="151"/>
      <c r="D33" s="97"/>
      <c r="E33" s="216"/>
      <c r="F33" s="212"/>
      <c r="G33" s="218"/>
      <c r="H33" s="212"/>
      <c r="I33" s="14"/>
      <c r="J33" s="15"/>
      <c r="K33" s="14"/>
      <c r="L33" s="15"/>
      <c r="M33" s="14"/>
      <c r="N33" s="15"/>
    </row>
    <row r="34" spans="1:14" ht="14.25" customHeight="1" thickBot="1">
      <c r="A34" s="215"/>
      <c r="B34" s="111" t="s">
        <v>96</v>
      </c>
      <c r="C34" s="153"/>
      <c r="D34" s="98"/>
      <c r="E34" s="217"/>
      <c r="F34" s="213"/>
      <c r="G34" s="219"/>
      <c r="H34" s="213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03" t="s">
        <v>32</v>
      </c>
      <c r="B36" s="203"/>
      <c r="C36" s="203"/>
      <c r="D36" s="204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03" t="s">
        <v>35</v>
      </c>
      <c r="C38" s="203"/>
      <c r="D38" s="203"/>
      <c r="E38" s="204"/>
      <c r="F38" s="33"/>
    </row>
    <row r="39" spans="1:6" ht="14.25" customHeight="1">
      <c r="A39" s="33"/>
      <c r="B39" s="203" t="s">
        <v>34</v>
      </c>
      <c r="C39" s="203"/>
      <c r="D39" s="203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6">
      <selection activeCell="D34" sqref="D34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8" t="s">
        <v>27</v>
      </c>
      <c r="H9" s="179"/>
      <c r="I9" s="176" t="s">
        <v>99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15" t="s">
        <v>9</v>
      </c>
      <c r="I10" s="140" t="s">
        <v>100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61" t="s">
        <v>95</v>
      </c>
      <c r="C11" s="87">
        <v>3870</v>
      </c>
      <c r="D11" s="6">
        <f>5.91+2.871+0.093</f>
        <v>8.874</v>
      </c>
      <c r="E11" s="174">
        <v>111</v>
      </c>
      <c r="F11" s="335">
        <v>22.89</v>
      </c>
      <c r="G11" s="142"/>
      <c r="H11" s="143"/>
      <c r="I11" s="336">
        <v>8000</v>
      </c>
      <c r="J11" s="338">
        <v>138.7</v>
      </c>
      <c r="K11" s="85"/>
      <c r="L11" s="8"/>
      <c r="M11" s="7"/>
      <c r="N11" s="8"/>
    </row>
    <row r="12" spans="1:14" ht="15" customHeight="1">
      <c r="A12" s="298"/>
      <c r="B12" s="65" t="s">
        <v>96</v>
      </c>
      <c r="C12" s="119">
        <v>990</v>
      </c>
      <c r="D12" s="8">
        <f>3.94+0.743+0.093</f>
        <v>4.776</v>
      </c>
      <c r="E12" s="300"/>
      <c r="F12" s="326"/>
      <c r="G12" s="144"/>
      <c r="H12" s="145"/>
      <c r="I12" s="337"/>
      <c r="J12" s="339"/>
      <c r="K12" s="85"/>
      <c r="L12" s="8"/>
      <c r="M12" s="7"/>
      <c r="N12" s="8"/>
    </row>
    <row r="13" spans="1:14" ht="15" customHeight="1" thickBot="1">
      <c r="A13" s="298"/>
      <c r="B13" s="65" t="s">
        <v>112</v>
      </c>
      <c r="C13" s="155">
        <v>17.25</v>
      </c>
      <c r="D13" s="8">
        <v>45.412</v>
      </c>
      <c r="E13" s="300"/>
      <c r="F13" s="326"/>
      <c r="G13" s="144"/>
      <c r="H13" s="145"/>
      <c r="I13" s="337"/>
      <c r="J13" s="339"/>
      <c r="K13" s="85"/>
      <c r="L13" s="8"/>
      <c r="M13" s="7"/>
      <c r="N13" s="8"/>
    </row>
    <row r="14" spans="1:14" ht="15" customHeight="1" thickTop="1">
      <c r="A14" s="297" t="s">
        <v>17</v>
      </c>
      <c r="B14" s="65" t="s">
        <v>95</v>
      </c>
      <c r="C14" s="87">
        <v>3690</v>
      </c>
      <c r="D14" s="6">
        <f>5.91+2.871+0.093</f>
        <v>8.874</v>
      </c>
      <c r="E14" s="299">
        <f>73</f>
        <v>73</v>
      </c>
      <c r="F14" s="333">
        <v>22.89</v>
      </c>
      <c r="G14" s="146"/>
      <c r="H14" s="147"/>
      <c r="I14" s="321"/>
      <c r="J14" s="323"/>
      <c r="K14" s="76"/>
      <c r="L14" s="15"/>
      <c r="M14" s="14"/>
      <c r="N14" s="15"/>
    </row>
    <row r="15" spans="1:14" ht="15" customHeight="1">
      <c r="A15" s="298"/>
      <c r="B15" s="65" t="s">
        <v>96</v>
      </c>
      <c r="C15" s="119">
        <v>720</v>
      </c>
      <c r="D15" s="8">
        <f>3.94+0.743+0.093</f>
        <v>4.776</v>
      </c>
      <c r="E15" s="300"/>
      <c r="F15" s="334"/>
      <c r="G15" s="144"/>
      <c r="H15" s="145"/>
      <c r="I15" s="322"/>
      <c r="J15" s="324"/>
      <c r="K15" s="85"/>
      <c r="L15" s="8"/>
      <c r="M15" s="7"/>
      <c r="N15" s="8"/>
    </row>
    <row r="16" spans="1:14" ht="15" customHeight="1" thickBot="1">
      <c r="A16" s="298"/>
      <c r="B16" s="65" t="s">
        <v>112</v>
      </c>
      <c r="C16" s="155">
        <v>17.25</v>
      </c>
      <c r="D16" s="8">
        <v>45.412</v>
      </c>
      <c r="E16" s="300"/>
      <c r="F16" s="334"/>
      <c r="G16" s="144"/>
      <c r="H16" s="145"/>
      <c r="I16" s="322"/>
      <c r="J16" s="324"/>
      <c r="K16" s="85"/>
      <c r="L16" s="8"/>
      <c r="M16" s="7"/>
      <c r="N16" s="8"/>
    </row>
    <row r="17" spans="1:14" ht="15" customHeight="1" thickTop="1">
      <c r="A17" s="297" t="s">
        <v>18</v>
      </c>
      <c r="B17" s="69" t="s">
        <v>95</v>
      </c>
      <c r="C17" s="87">
        <v>3960</v>
      </c>
      <c r="D17" s="6">
        <f>5.91+2.871+0.093</f>
        <v>8.874</v>
      </c>
      <c r="E17" s="299">
        <v>92</v>
      </c>
      <c r="F17" s="333">
        <v>22.89</v>
      </c>
      <c r="G17" s="146"/>
      <c r="H17" s="147"/>
      <c r="I17" s="321">
        <f>5000+3004</f>
        <v>8004</v>
      </c>
      <c r="J17" s="323">
        <v>138.7</v>
      </c>
      <c r="K17" s="76"/>
      <c r="L17" s="15"/>
      <c r="M17" s="14"/>
      <c r="N17" s="15"/>
    </row>
    <row r="18" spans="1:14" ht="15" customHeight="1">
      <c r="A18" s="298"/>
      <c r="B18" s="65" t="s">
        <v>96</v>
      </c>
      <c r="C18" s="119">
        <v>900</v>
      </c>
      <c r="D18" s="8">
        <f>3.94+0.743+0.093</f>
        <v>4.776</v>
      </c>
      <c r="E18" s="300"/>
      <c r="F18" s="334"/>
      <c r="G18" s="144"/>
      <c r="H18" s="145"/>
      <c r="I18" s="322"/>
      <c r="J18" s="324"/>
      <c r="K18" s="85"/>
      <c r="L18" s="8"/>
      <c r="M18" s="7"/>
      <c r="N18" s="8"/>
    </row>
    <row r="19" spans="1:14" ht="15" customHeight="1" thickBot="1">
      <c r="A19" s="298"/>
      <c r="B19" s="65" t="s">
        <v>112</v>
      </c>
      <c r="C19" s="155">
        <v>17.25</v>
      </c>
      <c r="D19" s="8">
        <v>45.412</v>
      </c>
      <c r="E19" s="300"/>
      <c r="F19" s="334"/>
      <c r="G19" s="144"/>
      <c r="H19" s="145"/>
      <c r="I19" s="322"/>
      <c r="J19" s="324"/>
      <c r="K19" s="85"/>
      <c r="L19" s="8"/>
      <c r="M19" s="7"/>
      <c r="N19" s="8"/>
    </row>
    <row r="20" spans="1:14" ht="13.5" thickTop="1">
      <c r="A20" s="297" t="s">
        <v>19</v>
      </c>
      <c r="B20" s="69" t="s">
        <v>95</v>
      </c>
      <c r="C20" s="87">
        <v>3330</v>
      </c>
      <c r="D20" s="6">
        <f>5.91+2.871+0.093</f>
        <v>8.874</v>
      </c>
      <c r="E20" s="299">
        <v>81</v>
      </c>
      <c r="F20" s="333">
        <v>25.76</v>
      </c>
      <c r="G20" s="146"/>
      <c r="H20" s="147"/>
      <c r="I20" s="321">
        <v>2000</v>
      </c>
      <c r="J20" s="323">
        <v>138.7</v>
      </c>
      <c r="K20" s="76"/>
      <c r="L20" s="15"/>
      <c r="M20" s="14"/>
      <c r="N20" s="15"/>
    </row>
    <row r="21" spans="1:14" ht="15" customHeight="1">
      <c r="A21" s="298"/>
      <c r="B21" s="65" t="s">
        <v>96</v>
      </c>
      <c r="C21" s="119">
        <v>870</v>
      </c>
      <c r="D21" s="8">
        <f>3.94+0.743+0.093</f>
        <v>4.776</v>
      </c>
      <c r="E21" s="300"/>
      <c r="F21" s="334"/>
      <c r="G21" s="144"/>
      <c r="H21" s="145"/>
      <c r="I21" s="322"/>
      <c r="J21" s="324"/>
      <c r="K21" s="85"/>
      <c r="L21" s="8"/>
      <c r="M21" s="7"/>
      <c r="N21" s="8"/>
    </row>
    <row r="22" spans="1:14" ht="15" customHeight="1" thickBot="1">
      <c r="A22" s="298"/>
      <c r="B22" s="65" t="s">
        <v>112</v>
      </c>
      <c r="C22" s="155">
        <v>17.25</v>
      </c>
      <c r="D22" s="8">
        <v>45.412</v>
      </c>
      <c r="E22" s="300"/>
      <c r="F22" s="334"/>
      <c r="G22" s="144"/>
      <c r="H22" s="145"/>
      <c r="I22" s="322"/>
      <c r="J22" s="324"/>
      <c r="K22" s="85"/>
      <c r="L22" s="8"/>
      <c r="M22" s="7"/>
      <c r="N22" s="8"/>
    </row>
    <row r="23" spans="1:14" ht="13.5" thickTop="1">
      <c r="A23" s="297" t="s">
        <v>20</v>
      </c>
      <c r="B23" s="69" t="s">
        <v>95</v>
      </c>
      <c r="C23" s="87">
        <v>2490</v>
      </c>
      <c r="D23" s="6">
        <f>5.91+2.871+0.093</f>
        <v>8.874</v>
      </c>
      <c r="E23" s="299">
        <v>81</v>
      </c>
      <c r="F23" s="333">
        <v>25.76</v>
      </c>
      <c r="G23" s="146"/>
      <c r="H23" s="147"/>
      <c r="I23" s="83"/>
      <c r="J23" s="129"/>
      <c r="K23" s="76"/>
      <c r="L23" s="15"/>
      <c r="M23" s="14"/>
      <c r="N23" s="15"/>
    </row>
    <row r="24" spans="1:14" ht="15" customHeight="1">
      <c r="A24" s="298"/>
      <c r="B24" s="65" t="s">
        <v>96</v>
      </c>
      <c r="C24" s="119">
        <v>480</v>
      </c>
      <c r="D24" s="8">
        <f>3.94+0.743+0.093</f>
        <v>4.776</v>
      </c>
      <c r="E24" s="300"/>
      <c r="F24" s="334"/>
      <c r="G24" s="144"/>
      <c r="H24" s="145"/>
      <c r="I24" s="84"/>
      <c r="J24" s="136"/>
      <c r="K24" s="85"/>
      <c r="L24" s="8"/>
      <c r="M24" s="7"/>
      <c r="N24" s="8"/>
    </row>
    <row r="25" spans="1:14" ht="15" customHeight="1" thickBot="1">
      <c r="A25" s="298"/>
      <c r="B25" s="65" t="s">
        <v>112</v>
      </c>
      <c r="C25" s="155">
        <v>17.25</v>
      </c>
      <c r="D25" s="8">
        <v>45.412</v>
      </c>
      <c r="E25" s="300"/>
      <c r="F25" s="334"/>
      <c r="G25" s="144"/>
      <c r="H25" s="145"/>
      <c r="I25" s="84"/>
      <c r="J25" s="136"/>
      <c r="K25" s="85"/>
      <c r="L25" s="8"/>
      <c r="M25" s="7"/>
      <c r="N25" s="8"/>
    </row>
    <row r="26" spans="1:14" ht="15" customHeight="1" thickTop="1">
      <c r="A26" s="297" t="s">
        <v>69</v>
      </c>
      <c r="B26" s="69" t="s">
        <v>95</v>
      </c>
      <c r="C26" s="87">
        <v>2670</v>
      </c>
      <c r="D26" s="6">
        <f>5.91+2.871+0.093</f>
        <v>8.874</v>
      </c>
      <c r="E26" s="299">
        <v>90</v>
      </c>
      <c r="F26" s="333">
        <v>25.76</v>
      </c>
      <c r="G26" s="146"/>
      <c r="H26" s="147"/>
      <c r="I26" s="83"/>
      <c r="J26" s="129"/>
      <c r="K26" s="76"/>
      <c r="L26" s="15"/>
      <c r="M26" s="14"/>
      <c r="N26" s="15"/>
    </row>
    <row r="27" spans="1:14" ht="15.75" customHeight="1">
      <c r="A27" s="298"/>
      <c r="B27" s="65" t="s">
        <v>96</v>
      </c>
      <c r="C27" s="119">
        <v>510</v>
      </c>
      <c r="D27" s="8">
        <f>3.94+0.743+0.093</f>
        <v>4.776</v>
      </c>
      <c r="E27" s="300"/>
      <c r="F27" s="334"/>
      <c r="G27" s="144"/>
      <c r="H27" s="145"/>
      <c r="I27" s="84"/>
      <c r="J27" s="136"/>
      <c r="K27" s="85"/>
      <c r="L27" s="8"/>
      <c r="M27" s="7"/>
      <c r="N27" s="8"/>
    </row>
    <row r="28" spans="1:14" ht="16.5" customHeight="1" thickBot="1">
      <c r="A28" s="298"/>
      <c r="B28" s="65" t="s">
        <v>112</v>
      </c>
      <c r="C28" s="155">
        <v>17.25</v>
      </c>
      <c r="D28" s="8">
        <v>45.412</v>
      </c>
      <c r="E28" s="300"/>
      <c r="F28" s="334"/>
      <c r="G28" s="144"/>
      <c r="H28" s="145"/>
      <c r="I28" s="84"/>
      <c r="J28" s="136"/>
      <c r="K28" s="85"/>
      <c r="L28" s="8"/>
      <c r="M28" s="7"/>
      <c r="N28" s="8"/>
    </row>
    <row r="29" spans="1:14" ht="13.5" thickTop="1">
      <c r="A29" s="297" t="s">
        <v>70</v>
      </c>
      <c r="B29" s="69" t="s">
        <v>95</v>
      </c>
      <c r="C29" s="87">
        <v>2610</v>
      </c>
      <c r="D29" s="6">
        <f>5.91+2.971+0.093</f>
        <v>8.974</v>
      </c>
      <c r="E29" s="299">
        <v>88</v>
      </c>
      <c r="F29" s="325">
        <v>25.76</v>
      </c>
      <c r="G29" s="163"/>
      <c r="H29" s="155"/>
      <c r="I29" s="76"/>
      <c r="J29" s="129"/>
      <c r="K29" s="76"/>
      <c r="L29" s="15"/>
      <c r="M29" s="14"/>
      <c r="N29" s="15"/>
    </row>
    <row r="30" spans="1:14" ht="15" customHeight="1">
      <c r="A30" s="298"/>
      <c r="B30" s="65" t="s">
        <v>96</v>
      </c>
      <c r="C30" s="119">
        <v>450</v>
      </c>
      <c r="D30" s="8">
        <f>3.94+0.743+0.093</f>
        <v>4.776</v>
      </c>
      <c r="E30" s="300"/>
      <c r="F30" s="326"/>
      <c r="G30" s="164"/>
      <c r="H30" s="155"/>
      <c r="I30" s="85"/>
      <c r="J30" s="136"/>
      <c r="K30" s="85"/>
      <c r="L30" s="8"/>
      <c r="M30" s="7"/>
      <c r="N30" s="8"/>
    </row>
    <row r="31" spans="1:14" ht="15" customHeight="1" thickBot="1">
      <c r="A31" s="298"/>
      <c r="B31" s="65" t="s">
        <v>112</v>
      </c>
      <c r="C31" s="155">
        <v>17.25</v>
      </c>
      <c r="D31" s="8">
        <v>45.412</v>
      </c>
      <c r="E31" s="300"/>
      <c r="F31" s="326"/>
      <c r="G31" s="164"/>
      <c r="H31" s="155"/>
      <c r="I31" s="85"/>
      <c r="J31" s="136"/>
      <c r="K31" s="85"/>
      <c r="L31" s="8"/>
      <c r="M31" s="7"/>
      <c r="N31" s="8"/>
    </row>
    <row r="32" spans="1:14" ht="13.5" thickTop="1">
      <c r="A32" s="297" t="s">
        <v>22</v>
      </c>
      <c r="B32" s="69" t="s">
        <v>95</v>
      </c>
      <c r="C32" s="87">
        <v>2160</v>
      </c>
      <c r="D32" s="6">
        <f>6.04+2.971+0.093</f>
        <v>9.104</v>
      </c>
      <c r="E32" s="299">
        <v>60</v>
      </c>
      <c r="F32" s="325">
        <v>25.76</v>
      </c>
      <c r="G32" s="313"/>
      <c r="H32" s="324"/>
      <c r="I32" s="313"/>
      <c r="J32" s="323"/>
      <c r="K32" s="216"/>
      <c r="L32" s="212"/>
      <c r="M32" s="299"/>
      <c r="N32" s="212"/>
    </row>
    <row r="33" spans="1:14" ht="15" customHeight="1">
      <c r="A33" s="298"/>
      <c r="B33" s="65" t="s">
        <v>96</v>
      </c>
      <c r="C33" s="119">
        <v>270</v>
      </c>
      <c r="D33" s="8">
        <f>4.03+0.743+0.093</f>
        <v>4.8660000000000005</v>
      </c>
      <c r="E33" s="300"/>
      <c r="F33" s="326"/>
      <c r="G33" s="314"/>
      <c r="H33" s="324"/>
      <c r="I33" s="314"/>
      <c r="J33" s="324"/>
      <c r="K33" s="211"/>
      <c r="L33" s="186"/>
      <c r="M33" s="300"/>
      <c r="N33" s="186"/>
    </row>
    <row r="34" spans="1:14" ht="15" customHeight="1" thickBot="1">
      <c r="A34" s="298"/>
      <c r="B34" s="65" t="s">
        <v>112</v>
      </c>
      <c r="C34" s="155">
        <v>17.25</v>
      </c>
      <c r="D34" s="8">
        <v>45.412</v>
      </c>
      <c r="E34" s="300"/>
      <c r="F34" s="326"/>
      <c r="G34" s="314"/>
      <c r="H34" s="324"/>
      <c r="I34" s="314"/>
      <c r="J34" s="324"/>
      <c r="K34" s="211"/>
      <c r="L34" s="186"/>
      <c r="M34" s="300"/>
      <c r="N34" s="186"/>
    </row>
    <row r="35" spans="1:14" ht="13.5" thickTop="1">
      <c r="A35" s="297" t="s">
        <v>23</v>
      </c>
      <c r="B35" s="69" t="s">
        <v>95</v>
      </c>
      <c r="C35" s="87"/>
      <c r="D35" s="6"/>
      <c r="E35" s="299"/>
      <c r="F35" s="325"/>
      <c r="G35" s="313"/>
      <c r="H35" s="323"/>
      <c r="I35" s="327"/>
      <c r="J35" s="323"/>
      <c r="K35" s="216"/>
      <c r="L35" s="212"/>
      <c r="M35" s="299"/>
      <c r="N35" s="212"/>
    </row>
    <row r="36" spans="1:14" ht="15" customHeight="1">
      <c r="A36" s="298"/>
      <c r="B36" s="65" t="s">
        <v>96</v>
      </c>
      <c r="C36" s="119"/>
      <c r="D36" s="8"/>
      <c r="E36" s="300"/>
      <c r="F36" s="326"/>
      <c r="G36" s="314"/>
      <c r="H36" s="324"/>
      <c r="I36" s="328"/>
      <c r="J36" s="324"/>
      <c r="K36" s="211"/>
      <c r="L36" s="186"/>
      <c r="M36" s="300"/>
      <c r="N36" s="186"/>
    </row>
    <row r="37" spans="1:14" ht="15" customHeight="1" thickBot="1">
      <c r="A37" s="298"/>
      <c r="B37" s="65" t="s">
        <v>112</v>
      </c>
      <c r="C37" s="121"/>
      <c r="D37" s="8"/>
      <c r="E37" s="300"/>
      <c r="F37" s="326"/>
      <c r="G37" s="314"/>
      <c r="H37" s="324"/>
      <c r="I37" s="328"/>
      <c r="J37" s="324"/>
      <c r="K37" s="211"/>
      <c r="L37" s="186"/>
      <c r="M37" s="300"/>
      <c r="N37" s="186"/>
    </row>
    <row r="38" spans="1:14" ht="13.5" thickTop="1">
      <c r="A38" s="297" t="s">
        <v>24</v>
      </c>
      <c r="B38" s="69" t="s">
        <v>95</v>
      </c>
      <c r="C38" s="87"/>
      <c r="D38" s="6"/>
      <c r="E38" s="299"/>
      <c r="F38" s="325"/>
      <c r="G38" s="313"/>
      <c r="H38" s="323"/>
      <c r="I38" s="340"/>
      <c r="J38" s="341"/>
      <c r="K38" s="216"/>
      <c r="L38" s="212"/>
      <c r="M38" s="299"/>
      <c r="N38" s="212"/>
    </row>
    <row r="39" spans="1:14" ht="15" customHeight="1">
      <c r="A39" s="298"/>
      <c r="B39" s="65" t="s">
        <v>96</v>
      </c>
      <c r="C39" s="119"/>
      <c r="D39" s="8"/>
      <c r="E39" s="300"/>
      <c r="F39" s="326"/>
      <c r="G39" s="314"/>
      <c r="H39" s="324"/>
      <c r="I39" s="340"/>
      <c r="J39" s="341"/>
      <c r="K39" s="211"/>
      <c r="L39" s="186"/>
      <c r="M39" s="300"/>
      <c r="N39" s="186"/>
    </row>
    <row r="40" spans="1:14" ht="15" customHeight="1" thickBot="1">
      <c r="A40" s="298"/>
      <c r="B40" s="65" t="s">
        <v>112</v>
      </c>
      <c r="C40" s="141"/>
      <c r="D40" s="8"/>
      <c r="E40" s="300"/>
      <c r="F40" s="326"/>
      <c r="G40" s="314"/>
      <c r="H40" s="324"/>
      <c r="I40" s="340"/>
      <c r="J40" s="341"/>
      <c r="K40" s="211"/>
      <c r="L40" s="186"/>
      <c r="M40" s="300"/>
      <c r="N40" s="186"/>
    </row>
    <row r="41" spans="1:14" ht="12.75">
      <c r="A41" s="297" t="s">
        <v>25</v>
      </c>
      <c r="B41" s="69" t="s">
        <v>95</v>
      </c>
      <c r="C41" s="119"/>
      <c r="D41" s="77"/>
      <c r="E41" s="216"/>
      <c r="F41" s="325"/>
      <c r="G41" s="313"/>
      <c r="H41" s="323"/>
      <c r="I41" s="332"/>
      <c r="J41" s="330"/>
      <c r="K41" s="216"/>
      <c r="L41" s="212"/>
      <c r="M41" s="299"/>
      <c r="N41" s="212"/>
    </row>
    <row r="42" spans="1:14" ht="12.75">
      <c r="A42" s="298"/>
      <c r="B42" s="65" t="s">
        <v>96</v>
      </c>
      <c r="C42" s="119"/>
      <c r="D42" s="78"/>
      <c r="E42" s="211"/>
      <c r="F42" s="326"/>
      <c r="G42" s="314"/>
      <c r="H42" s="324"/>
      <c r="I42" s="332"/>
      <c r="J42" s="330"/>
      <c r="K42" s="211"/>
      <c r="L42" s="186"/>
      <c r="M42" s="300"/>
      <c r="N42" s="186"/>
    </row>
    <row r="43" spans="1:14" ht="13.5" thickBot="1">
      <c r="A43" s="298"/>
      <c r="B43" s="65" t="s">
        <v>112</v>
      </c>
      <c r="C43" s="121"/>
      <c r="D43" s="78"/>
      <c r="E43" s="211"/>
      <c r="F43" s="326"/>
      <c r="G43" s="314"/>
      <c r="H43" s="324"/>
      <c r="I43" s="332"/>
      <c r="J43" s="330"/>
      <c r="K43" s="211"/>
      <c r="L43" s="186"/>
      <c r="M43" s="300"/>
      <c r="N43" s="186"/>
    </row>
    <row r="44" spans="1:14" ht="13.5" customHeight="1">
      <c r="A44" s="214" t="s">
        <v>26</v>
      </c>
      <c r="B44" s="69" t="s">
        <v>95</v>
      </c>
      <c r="C44" s="77"/>
      <c r="D44" s="77"/>
      <c r="E44" s="313"/>
      <c r="F44" s="325"/>
      <c r="G44" s="313"/>
      <c r="H44" s="323"/>
      <c r="I44" s="331"/>
      <c r="J44" s="329"/>
      <c r="K44" s="85"/>
      <c r="L44" s="8"/>
      <c r="M44" s="7"/>
      <c r="N44" s="8"/>
    </row>
    <row r="45" spans="1:14" ht="13.5" customHeight="1">
      <c r="A45" s="312"/>
      <c r="B45" s="65" t="s">
        <v>96</v>
      </c>
      <c r="C45" s="78"/>
      <c r="D45" s="78"/>
      <c r="E45" s="314"/>
      <c r="F45" s="326"/>
      <c r="G45" s="314"/>
      <c r="H45" s="324"/>
      <c r="I45" s="332"/>
      <c r="J45" s="330"/>
      <c r="K45" s="85"/>
      <c r="L45" s="8"/>
      <c r="M45" s="7"/>
      <c r="N45" s="8"/>
    </row>
    <row r="46" spans="1:14" ht="13.5" customHeight="1">
      <c r="A46" s="312"/>
      <c r="B46" s="65" t="s">
        <v>112</v>
      </c>
      <c r="C46" s="79"/>
      <c r="D46" s="78"/>
      <c r="E46" s="314"/>
      <c r="F46" s="326"/>
      <c r="G46" s="314"/>
      <c r="H46" s="324"/>
      <c r="I46" s="332"/>
      <c r="J46" s="330"/>
      <c r="K46" s="85"/>
      <c r="L46" s="8"/>
      <c r="M46" s="7"/>
      <c r="N46" s="8"/>
    </row>
    <row r="47" spans="1:1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3.5" customHeight="1">
      <c r="A48" s="203" t="s">
        <v>32</v>
      </c>
      <c r="B48" s="203"/>
      <c r="C48" s="203"/>
      <c r="D48" s="2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3" t="s">
        <v>35</v>
      </c>
      <c r="C50" s="203"/>
      <c r="D50" s="203"/>
      <c r="E50" s="20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3" t="s">
        <v>34</v>
      </c>
      <c r="C51" s="203"/>
      <c r="D51" s="20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96">
    <mergeCell ref="K41:K43"/>
    <mergeCell ref="L41:L43"/>
    <mergeCell ref="I38:I40"/>
    <mergeCell ref="I41:I43"/>
    <mergeCell ref="J38:J40"/>
    <mergeCell ref="J41:J43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3">
      <selection activeCell="D27" sqref="D27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316" t="s">
        <v>29</v>
      </c>
      <c r="J1" s="316"/>
      <c r="K1" s="316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316" t="s">
        <v>2</v>
      </c>
      <c r="J2" s="316"/>
      <c r="K2" s="31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16" t="s">
        <v>3</v>
      </c>
      <c r="J3" s="316"/>
      <c r="K3" s="31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6" t="s">
        <v>27</v>
      </c>
      <c r="H9" s="177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1620</v>
      </c>
      <c r="D11" s="6">
        <f>5.25+2.599+0.093</f>
        <v>7.942</v>
      </c>
      <c r="E11" s="174">
        <v>17</v>
      </c>
      <c r="F11" s="202">
        <v>22.89</v>
      </c>
      <c r="G11" s="198">
        <f>45.5*84</f>
        <v>3822</v>
      </c>
      <c r="H11" s="180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08"/>
      <c r="B12" s="105" t="s">
        <v>115</v>
      </c>
      <c r="C12" s="119">
        <v>17.25</v>
      </c>
      <c r="D12" s="8">
        <v>45.412</v>
      </c>
      <c r="E12" s="311"/>
      <c r="F12" s="193"/>
      <c r="G12" s="194"/>
      <c r="H12" s="200"/>
      <c r="I12" s="7"/>
      <c r="J12" s="8"/>
      <c r="K12" s="7"/>
      <c r="L12" s="8"/>
      <c r="M12" s="7"/>
      <c r="N12" s="8"/>
    </row>
    <row r="13" spans="1:14" ht="15" customHeight="1" thickTop="1">
      <c r="A13" s="297" t="s">
        <v>17</v>
      </c>
      <c r="B13" s="107" t="s">
        <v>95</v>
      </c>
      <c r="C13" s="118">
        <v>1465</v>
      </c>
      <c r="D13" s="6">
        <f>5.25+2.599+0.093</f>
        <v>7.942</v>
      </c>
      <c r="E13" s="299">
        <v>16</v>
      </c>
      <c r="F13" s="199">
        <v>22.89</v>
      </c>
      <c r="G13" s="218">
        <f>45.5*84</f>
        <v>3822</v>
      </c>
      <c r="H13" s="199">
        <v>13.65</v>
      </c>
      <c r="I13" s="14"/>
      <c r="J13" s="15"/>
      <c r="K13" s="14"/>
      <c r="L13" s="15"/>
      <c r="M13" s="14"/>
      <c r="N13" s="15"/>
    </row>
    <row r="14" spans="1:14" ht="13.5" thickBot="1">
      <c r="A14" s="308"/>
      <c r="B14" s="107" t="s">
        <v>96</v>
      </c>
      <c r="C14" s="117">
        <v>17.25</v>
      </c>
      <c r="D14" s="8">
        <v>45.412</v>
      </c>
      <c r="E14" s="311"/>
      <c r="F14" s="200"/>
      <c r="G14" s="194"/>
      <c r="H14" s="200"/>
      <c r="I14" s="21"/>
      <c r="J14" s="22"/>
      <c r="K14" s="21"/>
      <c r="L14" s="22"/>
      <c r="M14" s="21"/>
      <c r="N14" s="22"/>
    </row>
    <row r="15" spans="1:14" ht="15" customHeight="1" thickTop="1">
      <c r="A15" s="297" t="s">
        <v>18</v>
      </c>
      <c r="B15" s="109" t="s">
        <v>95</v>
      </c>
      <c r="C15" s="118">
        <v>1708</v>
      </c>
      <c r="D15" s="6">
        <f>5.25+2.599+0.093</f>
        <v>7.942</v>
      </c>
      <c r="E15" s="299">
        <v>20</v>
      </c>
      <c r="F15" s="199">
        <v>22.89</v>
      </c>
      <c r="G15" s="218">
        <f>45.5*84</f>
        <v>3822</v>
      </c>
      <c r="H15" s="199">
        <v>13.65</v>
      </c>
      <c r="I15" s="14"/>
      <c r="J15" s="15"/>
      <c r="K15" s="14"/>
      <c r="L15" s="15"/>
      <c r="M15" s="14"/>
      <c r="N15" s="15"/>
    </row>
    <row r="16" spans="1:14" ht="13.5" thickBot="1">
      <c r="A16" s="308"/>
      <c r="B16" s="105" t="s">
        <v>96</v>
      </c>
      <c r="C16" s="117">
        <v>17.25</v>
      </c>
      <c r="D16" s="8">
        <v>45.412</v>
      </c>
      <c r="E16" s="311"/>
      <c r="F16" s="200"/>
      <c r="G16" s="194"/>
      <c r="H16" s="200"/>
      <c r="I16" s="21"/>
      <c r="J16" s="22"/>
      <c r="K16" s="21"/>
      <c r="L16" s="22"/>
      <c r="M16" s="21"/>
      <c r="N16" s="22"/>
    </row>
    <row r="17" spans="1:14" ht="13.5" thickTop="1">
      <c r="A17" s="297" t="s">
        <v>19</v>
      </c>
      <c r="B17" s="109" t="s">
        <v>95</v>
      </c>
      <c r="C17" s="118">
        <v>1274</v>
      </c>
      <c r="D17" s="6">
        <f>5.25+2.599+0.093</f>
        <v>7.942</v>
      </c>
      <c r="E17" s="299">
        <v>18</v>
      </c>
      <c r="F17" s="199">
        <v>25.76</v>
      </c>
      <c r="G17" s="218">
        <f>45.5*84</f>
        <v>3822</v>
      </c>
      <c r="H17" s="199">
        <v>13.65</v>
      </c>
      <c r="I17" s="14"/>
      <c r="J17" s="15"/>
      <c r="K17" s="14"/>
      <c r="L17" s="15"/>
      <c r="M17" s="14"/>
      <c r="N17" s="15"/>
    </row>
    <row r="18" spans="1:14" ht="13.5" thickBot="1">
      <c r="A18" s="308"/>
      <c r="B18" s="105" t="s">
        <v>96</v>
      </c>
      <c r="C18" s="117">
        <v>17.25</v>
      </c>
      <c r="D18" s="8">
        <v>45.412</v>
      </c>
      <c r="E18" s="311"/>
      <c r="F18" s="200"/>
      <c r="G18" s="194"/>
      <c r="H18" s="200"/>
      <c r="I18" s="21"/>
      <c r="J18" s="22"/>
      <c r="K18" s="21"/>
      <c r="L18" s="22"/>
      <c r="M18" s="21"/>
      <c r="N18" s="22"/>
    </row>
    <row r="19" spans="1:14" ht="13.5" thickTop="1">
      <c r="A19" s="297" t="s">
        <v>20</v>
      </c>
      <c r="B19" s="109" t="s">
        <v>95</v>
      </c>
      <c r="C19" s="118">
        <v>842</v>
      </c>
      <c r="D19" s="6">
        <f>5.25+2.599+0.093</f>
        <v>7.942</v>
      </c>
      <c r="E19" s="299">
        <v>22</v>
      </c>
      <c r="F19" s="199">
        <v>25.76</v>
      </c>
      <c r="G19" s="218">
        <f>45.5*84</f>
        <v>3822</v>
      </c>
      <c r="H19" s="212">
        <v>13.65</v>
      </c>
      <c r="I19" s="14"/>
      <c r="J19" s="15"/>
      <c r="K19" s="14"/>
      <c r="L19" s="15"/>
      <c r="M19" s="14"/>
      <c r="N19" s="15"/>
    </row>
    <row r="20" spans="1:14" ht="13.5" thickBot="1">
      <c r="A20" s="308"/>
      <c r="B20" s="105" t="s">
        <v>96</v>
      </c>
      <c r="C20" s="117">
        <v>17.25</v>
      </c>
      <c r="D20" s="8">
        <v>45.412</v>
      </c>
      <c r="E20" s="311"/>
      <c r="F20" s="200"/>
      <c r="G20" s="194"/>
      <c r="H20" s="193"/>
      <c r="I20" s="21"/>
      <c r="J20" s="22"/>
      <c r="K20" s="21"/>
      <c r="L20" s="22"/>
      <c r="M20" s="21"/>
      <c r="N20" s="22"/>
    </row>
    <row r="21" spans="1:14" ht="13.5" thickTop="1">
      <c r="A21" s="297" t="s">
        <v>69</v>
      </c>
      <c r="B21" s="109" t="s">
        <v>95</v>
      </c>
      <c r="C21" s="118">
        <v>788</v>
      </c>
      <c r="D21" s="6">
        <f>5.25+2.599+0.093</f>
        <v>7.942</v>
      </c>
      <c r="E21" s="299">
        <v>27</v>
      </c>
      <c r="F21" s="199">
        <v>25.76</v>
      </c>
      <c r="G21" s="218">
        <f>45.5*84</f>
        <v>3822</v>
      </c>
      <c r="H21" s="212">
        <v>13.65</v>
      </c>
      <c r="I21" s="14"/>
      <c r="J21" s="15"/>
      <c r="K21" s="14"/>
      <c r="L21" s="15"/>
      <c r="M21" s="14"/>
      <c r="N21" s="15"/>
    </row>
    <row r="22" spans="1:14" ht="13.5" thickBot="1">
      <c r="A22" s="308"/>
      <c r="B22" s="105" t="s">
        <v>96</v>
      </c>
      <c r="C22" s="117">
        <v>17.25</v>
      </c>
      <c r="D22" s="8">
        <v>45.412</v>
      </c>
      <c r="E22" s="311"/>
      <c r="F22" s="200"/>
      <c r="G22" s="194"/>
      <c r="H22" s="193"/>
      <c r="I22" s="21"/>
      <c r="J22" s="22"/>
      <c r="K22" s="21"/>
      <c r="L22" s="22"/>
      <c r="M22" s="21"/>
      <c r="N22" s="22"/>
    </row>
    <row r="23" spans="1:14" ht="13.5" thickTop="1">
      <c r="A23" s="297" t="s">
        <v>70</v>
      </c>
      <c r="B23" s="109" t="s">
        <v>95</v>
      </c>
      <c r="C23" s="118">
        <v>697</v>
      </c>
      <c r="D23" s="6">
        <f>5.25+2.599+0.093</f>
        <v>7.942</v>
      </c>
      <c r="E23" s="299">
        <v>18</v>
      </c>
      <c r="F23" s="199">
        <v>25.76</v>
      </c>
      <c r="G23" s="218">
        <f>45.5*84</f>
        <v>3822</v>
      </c>
      <c r="H23" s="212">
        <v>13.65</v>
      </c>
      <c r="I23" s="14"/>
      <c r="J23" s="15"/>
      <c r="K23" s="14"/>
      <c r="L23" s="15"/>
      <c r="M23" s="14"/>
      <c r="N23" s="15"/>
    </row>
    <row r="24" spans="1:14" ht="12.75">
      <c r="A24" s="308"/>
      <c r="B24" s="105" t="s">
        <v>96</v>
      </c>
      <c r="C24" s="117">
        <v>17.25</v>
      </c>
      <c r="D24" s="8">
        <v>45.412</v>
      </c>
      <c r="E24" s="311"/>
      <c r="F24" s="200"/>
      <c r="G24" s="194"/>
      <c r="H24" s="193"/>
      <c r="I24" s="21"/>
      <c r="J24" s="22"/>
      <c r="K24" s="21"/>
      <c r="L24" s="22"/>
      <c r="M24" s="21"/>
      <c r="N24" s="22"/>
    </row>
    <row r="25" spans="1:14" ht="12.75">
      <c r="A25" s="297" t="s">
        <v>22</v>
      </c>
      <c r="B25" s="109" t="s">
        <v>95</v>
      </c>
      <c r="C25" s="118">
        <v>701</v>
      </c>
      <c r="D25" s="15">
        <f>5.37+2.599+0.093</f>
        <v>8.062000000000001</v>
      </c>
      <c r="E25" s="299">
        <v>27</v>
      </c>
      <c r="F25" s="199">
        <v>25.76</v>
      </c>
      <c r="G25" s="218">
        <f>45.5*84</f>
        <v>3822</v>
      </c>
      <c r="H25" s="212">
        <v>13.65</v>
      </c>
      <c r="I25" s="21"/>
      <c r="J25" s="22"/>
      <c r="K25" s="21"/>
      <c r="L25" s="22"/>
      <c r="M25" s="21"/>
      <c r="N25" s="22"/>
    </row>
    <row r="26" spans="1:14" ht="12.75">
      <c r="A26" s="308"/>
      <c r="B26" s="105" t="s">
        <v>96</v>
      </c>
      <c r="C26" s="117">
        <v>17.25</v>
      </c>
      <c r="D26" s="22">
        <v>45.412</v>
      </c>
      <c r="E26" s="311"/>
      <c r="F26" s="200"/>
      <c r="G26" s="194"/>
      <c r="H26" s="193"/>
      <c r="I26" s="4"/>
      <c r="J26" s="5"/>
      <c r="K26" s="4"/>
      <c r="L26" s="5"/>
      <c r="M26" s="4"/>
      <c r="N26" s="5"/>
    </row>
    <row r="27" spans="1:14" ht="12.75">
      <c r="A27" s="297" t="s">
        <v>23</v>
      </c>
      <c r="B27" s="109" t="s">
        <v>95</v>
      </c>
      <c r="C27" s="118"/>
      <c r="D27" s="15"/>
      <c r="E27" s="299"/>
      <c r="F27" s="199"/>
      <c r="G27" s="218"/>
      <c r="H27" s="212"/>
      <c r="I27" s="4"/>
      <c r="J27" s="5"/>
      <c r="K27" s="4"/>
      <c r="L27" s="5"/>
      <c r="M27" s="4"/>
      <c r="N27" s="5"/>
    </row>
    <row r="28" spans="1:14" ht="12.75">
      <c r="A28" s="308"/>
      <c r="B28" s="105" t="s">
        <v>96</v>
      </c>
      <c r="C28" s="117"/>
      <c r="D28" s="22"/>
      <c r="E28" s="311"/>
      <c r="F28" s="200"/>
      <c r="G28" s="194"/>
      <c r="H28" s="193"/>
      <c r="I28" s="4"/>
      <c r="J28" s="5"/>
      <c r="K28" s="4"/>
      <c r="L28" s="5"/>
      <c r="M28" s="4"/>
      <c r="N28" s="5"/>
    </row>
    <row r="29" spans="1:14" ht="12.75">
      <c r="A29" s="297" t="s">
        <v>24</v>
      </c>
      <c r="B29" s="109" t="s">
        <v>95</v>
      </c>
      <c r="C29" s="118"/>
      <c r="D29" s="15"/>
      <c r="E29" s="299"/>
      <c r="F29" s="199"/>
      <c r="G29" s="218"/>
      <c r="H29" s="212"/>
      <c r="I29" s="4"/>
      <c r="J29" s="5"/>
      <c r="K29" s="4"/>
      <c r="L29" s="5"/>
      <c r="M29" s="4"/>
      <c r="N29" s="5"/>
    </row>
    <row r="30" spans="1:14" ht="12.75">
      <c r="A30" s="308"/>
      <c r="B30" s="105" t="s">
        <v>96</v>
      </c>
      <c r="C30" s="117"/>
      <c r="D30" s="22"/>
      <c r="E30" s="311"/>
      <c r="F30" s="200"/>
      <c r="G30" s="194"/>
      <c r="H30" s="193"/>
      <c r="I30" s="4"/>
      <c r="J30" s="5"/>
      <c r="K30" s="4"/>
      <c r="L30" s="5"/>
      <c r="M30" s="4"/>
      <c r="N30" s="5"/>
    </row>
    <row r="31" spans="1:14" ht="12.75">
      <c r="A31" s="297" t="s">
        <v>25</v>
      </c>
      <c r="B31" s="109" t="s">
        <v>95</v>
      </c>
      <c r="C31" s="118"/>
      <c r="D31" s="15"/>
      <c r="E31" s="299"/>
      <c r="F31" s="199"/>
      <c r="G31" s="218"/>
      <c r="H31" s="212"/>
      <c r="I31" s="4"/>
      <c r="J31" s="5"/>
      <c r="K31" s="4"/>
      <c r="L31" s="5"/>
      <c r="M31" s="4"/>
      <c r="N31" s="5"/>
    </row>
    <row r="32" spans="1:14" ht="12.75">
      <c r="A32" s="308"/>
      <c r="B32" s="105" t="s">
        <v>96</v>
      </c>
      <c r="C32" s="117"/>
      <c r="D32" s="22"/>
      <c r="E32" s="311"/>
      <c r="F32" s="200"/>
      <c r="G32" s="194"/>
      <c r="H32" s="193"/>
      <c r="I32" s="4"/>
      <c r="J32" s="5"/>
      <c r="K32" s="4"/>
      <c r="L32" s="5"/>
      <c r="M32" s="4"/>
      <c r="N32" s="5"/>
    </row>
    <row r="33" spans="1:14" ht="12.75">
      <c r="A33" s="297" t="s">
        <v>26</v>
      </c>
      <c r="B33" s="109" t="s">
        <v>95</v>
      </c>
      <c r="C33" s="118"/>
      <c r="D33" s="15"/>
      <c r="E33" s="299"/>
      <c r="F33" s="199"/>
      <c r="G33" s="218"/>
      <c r="H33" s="212"/>
      <c r="I33" s="14"/>
      <c r="J33" s="15"/>
      <c r="K33" s="14"/>
      <c r="L33" s="15"/>
      <c r="M33" s="14"/>
      <c r="N33" s="15"/>
    </row>
    <row r="34" spans="1:14" ht="13.5" thickBot="1">
      <c r="A34" s="320"/>
      <c r="B34" s="111" t="s">
        <v>96</v>
      </c>
      <c r="C34" s="117"/>
      <c r="D34" s="22"/>
      <c r="E34" s="175"/>
      <c r="F34" s="342"/>
      <c r="G34" s="219"/>
      <c r="H34" s="21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3" t="s">
        <v>32</v>
      </c>
      <c r="B36" s="203"/>
      <c r="C36" s="203"/>
      <c r="D36" s="20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3" t="s">
        <v>35</v>
      </c>
      <c r="C38" s="203"/>
      <c r="D38" s="203"/>
      <c r="E38" s="20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3" t="s">
        <v>34</v>
      </c>
      <c r="C39" s="203"/>
      <c r="D39" s="20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9">
      <selection activeCell="D35" sqref="D35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316" t="s">
        <v>29</v>
      </c>
      <c r="J1" s="316"/>
      <c r="K1" s="31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318" t="s">
        <v>27</v>
      </c>
      <c r="H9" s="31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61" t="s">
        <v>95</v>
      </c>
      <c r="C11" s="87">
        <v>751</v>
      </c>
      <c r="D11" s="6">
        <f>5.91+2.971+0.093</f>
        <v>8.974</v>
      </c>
      <c r="E11" s="174">
        <v>9</v>
      </c>
      <c r="F11" s="202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298"/>
      <c r="B12" s="65" t="s">
        <v>96</v>
      </c>
      <c r="C12" s="119">
        <v>50</v>
      </c>
      <c r="D12" s="8">
        <f>3.94+2.971+0.093</f>
        <v>7.004</v>
      </c>
      <c r="E12" s="300"/>
      <c r="F12" s="186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298"/>
      <c r="B13" s="65" t="s">
        <v>115</v>
      </c>
      <c r="C13" s="119">
        <v>17.25</v>
      </c>
      <c r="D13" s="8">
        <v>45.412</v>
      </c>
      <c r="E13" s="300"/>
      <c r="F13" s="186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297" t="s">
        <v>17</v>
      </c>
      <c r="B14" s="61" t="s">
        <v>95</v>
      </c>
      <c r="C14" s="118">
        <v>1464</v>
      </c>
      <c r="D14" s="6">
        <f>5.91+2.971+0.093</f>
        <v>8.974</v>
      </c>
      <c r="E14" s="299">
        <v>16</v>
      </c>
      <c r="F14" s="212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298"/>
      <c r="B15" s="65" t="s">
        <v>96</v>
      </c>
      <c r="C15" s="119">
        <v>129</v>
      </c>
      <c r="D15" s="8">
        <f>3.94+2.971+0.093</f>
        <v>7.004</v>
      </c>
      <c r="E15" s="300"/>
      <c r="F15" s="186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298"/>
      <c r="B16" s="65" t="s">
        <v>115</v>
      </c>
      <c r="C16" s="119">
        <v>17.25</v>
      </c>
      <c r="D16" s="8">
        <v>45.412</v>
      </c>
      <c r="E16" s="300"/>
      <c r="F16" s="186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297" t="s">
        <v>18</v>
      </c>
      <c r="B17" s="61" t="s">
        <v>95</v>
      </c>
      <c r="C17" s="118">
        <v>1662</v>
      </c>
      <c r="D17" s="6">
        <f>5.91+2.971+0.093</f>
        <v>8.974</v>
      </c>
      <c r="E17" s="299">
        <v>19</v>
      </c>
      <c r="F17" s="212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298"/>
      <c r="B18" s="65" t="s">
        <v>96</v>
      </c>
      <c r="C18" s="119">
        <v>192</v>
      </c>
      <c r="D18" s="8">
        <f>3.94+2.971+0.093</f>
        <v>7.004</v>
      </c>
      <c r="E18" s="300"/>
      <c r="F18" s="186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298"/>
      <c r="B19" s="65" t="s">
        <v>115</v>
      </c>
      <c r="C19" s="119">
        <v>17.25</v>
      </c>
      <c r="D19" s="8">
        <v>45.412</v>
      </c>
      <c r="E19" s="300"/>
      <c r="F19" s="186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297" t="s">
        <v>19</v>
      </c>
      <c r="B20" s="61" t="s">
        <v>95</v>
      </c>
      <c r="C20" s="118">
        <v>720</v>
      </c>
      <c r="D20" s="6">
        <f>5.91+2.971+0.093</f>
        <v>8.974</v>
      </c>
      <c r="E20" s="299">
        <v>10</v>
      </c>
      <c r="F20" s="212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298"/>
      <c r="B21" s="65" t="s">
        <v>96</v>
      </c>
      <c r="C21" s="119">
        <v>131</v>
      </c>
      <c r="D21" s="8">
        <f>3.94+2.971+0.093</f>
        <v>7.004</v>
      </c>
      <c r="E21" s="300"/>
      <c r="F21" s="18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298"/>
      <c r="B22" s="65" t="s">
        <v>115</v>
      </c>
      <c r="C22" s="119">
        <v>17.25</v>
      </c>
      <c r="D22" s="8">
        <v>45.412</v>
      </c>
      <c r="E22" s="300"/>
      <c r="F22" s="186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297" t="s">
        <v>20</v>
      </c>
      <c r="B23" s="61" t="s">
        <v>95</v>
      </c>
      <c r="C23" s="118">
        <v>225</v>
      </c>
      <c r="D23" s="6">
        <f>5.91+2.971+0.093</f>
        <v>8.974</v>
      </c>
      <c r="E23" s="299">
        <v>16</v>
      </c>
      <c r="F23" s="212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298"/>
      <c r="B24" s="65" t="s">
        <v>96</v>
      </c>
      <c r="C24" s="119">
        <v>94</v>
      </c>
      <c r="D24" s="8">
        <f>3.94+2.971+0.093</f>
        <v>7.004</v>
      </c>
      <c r="E24" s="300"/>
      <c r="F24" s="186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298"/>
      <c r="B25" s="65" t="s">
        <v>115</v>
      </c>
      <c r="C25" s="119">
        <v>17.25</v>
      </c>
      <c r="D25" s="8">
        <v>45.412</v>
      </c>
      <c r="E25" s="300"/>
      <c r="F25" s="186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297" t="s">
        <v>69</v>
      </c>
      <c r="B26" s="61" t="s">
        <v>95</v>
      </c>
      <c r="C26" s="118">
        <v>72</v>
      </c>
      <c r="D26" s="6">
        <f>5.91+2.971+0.093</f>
        <v>8.974</v>
      </c>
      <c r="E26" s="299">
        <v>5</v>
      </c>
      <c r="F26" s="212">
        <v>25.76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298"/>
      <c r="B27" s="65" t="s">
        <v>96</v>
      </c>
      <c r="C27" s="119">
        <v>96</v>
      </c>
      <c r="D27" s="8">
        <f>3.94+2.971+0.093</f>
        <v>7.004</v>
      </c>
      <c r="E27" s="300"/>
      <c r="F27" s="186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298"/>
      <c r="B28" s="65" t="s">
        <v>115</v>
      </c>
      <c r="C28" s="119">
        <v>17.25</v>
      </c>
      <c r="D28" s="8">
        <v>45.412</v>
      </c>
      <c r="E28" s="300"/>
      <c r="F28" s="186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297" t="s">
        <v>70</v>
      </c>
      <c r="B29" s="61" t="s">
        <v>95</v>
      </c>
      <c r="C29" s="118">
        <v>0</v>
      </c>
      <c r="D29" s="6">
        <f>5.91+2.971+0.093</f>
        <v>8.974</v>
      </c>
      <c r="E29" s="299">
        <v>0</v>
      </c>
      <c r="F29" s="212">
        <v>0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298"/>
      <c r="B30" s="65" t="s">
        <v>96</v>
      </c>
      <c r="C30" s="119">
        <v>0</v>
      </c>
      <c r="D30" s="8">
        <f>3.94+2.971+0.093</f>
        <v>7.004</v>
      </c>
      <c r="E30" s="300"/>
      <c r="F30" s="186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298"/>
      <c r="B31" s="65" t="s">
        <v>115</v>
      </c>
      <c r="C31" s="119">
        <v>17.25</v>
      </c>
      <c r="D31" s="8">
        <v>45.412</v>
      </c>
      <c r="E31" s="300"/>
      <c r="F31" s="186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297" t="s">
        <v>22</v>
      </c>
      <c r="B32" s="61" t="s">
        <v>95</v>
      </c>
      <c r="C32" s="118">
        <v>88</v>
      </c>
      <c r="D32" s="15">
        <f>2.971+6.04+0.093</f>
        <v>9.104</v>
      </c>
      <c r="E32" s="299">
        <v>0</v>
      </c>
      <c r="F32" s="212">
        <v>0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298"/>
      <c r="B33" s="65" t="s">
        <v>96</v>
      </c>
      <c r="C33" s="119">
        <v>258</v>
      </c>
      <c r="D33" s="8">
        <f>4.03+0.743+0.093</f>
        <v>4.8660000000000005</v>
      </c>
      <c r="E33" s="300"/>
      <c r="F33" s="186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298"/>
      <c r="B34" s="65" t="s">
        <v>115</v>
      </c>
      <c r="C34" s="119">
        <v>17.25</v>
      </c>
      <c r="D34" s="8">
        <v>45.412</v>
      </c>
      <c r="E34" s="300"/>
      <c r="F34" s="186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297" t="s">
        <v>23</v>
      </c>
      <c r="B35" s="61" t="s">
        <v>95</v>
      </c>
      <c r="C35" s="118"/>
      <c r="D35" s="15"/>
      <c r="E35" s="299"/>
      <c r="F35" s="212"/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298"/>
      <c r="B36" s="65" t="s">
        <v>96</v>
      </c>
      <c r="C36" s="119"/>
      <c r="D36" s="8"/>
      <c r="E36" s="300"/>
      <c r="F36" s="186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298"/>
      <c r="B37" s="65" t="s">
        <v>115</v>
      </c>
      <c r="C37" s="119"/>
      <c r="D37" s="8"/>
      <c r="E37" s="300"/>
      <c r="F37" s="186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297" t="s">
        <v>24</v>
      </c>
      <c r="B38" s="61" t="s">
        <v>95</v>
      </c>
      <c r="C38" s="118"/>
      <c r="D38" s="15"/>
      <c r="E38" s="299"/>
      <c r="F38" s="212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298"/>
      <c r="B39" s="65" t="s">
        <v>96</v>
      </c>
      <c r="C39" s="119"/>
      <c r="D39" s="8"/>
      <c r="E39" s="300"/>
      <c r="F39" s="186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298"/>
      <c r="B40" s="65" t="s">
        <v>115</v>
      </c>
      <c r="C40" s="119"/>
      <c r="D40" s="8"/>
      <c r="E40" s="300"/>
      <c r="F40" s="186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297" t="s">
        <v>25</v>
      </c>
      <c r="B41" s="61" t="s">
        <v>95</v>
      </c>
      <c r="C41" s="118"/>
      <c r="D41" s="15"/>
      <c r="E41" s="299"/>
      <c r="F41" s="212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298"/>
      <c r="B42" s="65" t="s">
        <v>96</v>
      </c>
      <c r="C42" s="119"/>
      <c r="D42" s="8"/>
      <c r="E42" s="300"/>
      <c r="F42" s="186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298"/>
      <c r="B43" s="65" t="s">
        <v>115</v>
      </c>
      <c r="C43" s="119"/>
      <c r="D43" s="8"/>
      <c r="E43" s="300"/>
      <c r="F43" s="186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297" t="s">
        <v>26</v>
      </c>
      <c r="B44" s="61" t="s">
        <v>95</v>
      </c>
      <c r="C44" s="118"/>
      <c r="D44" s="15"/>
      <c r="E44" s="299"/>
      <c r="F44" s="212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298"/>
      <c r="B45" s="65" t="s">
        <v>96</v>
      </c>
      <c r="C45" s="119"/>
      <c r="D45" s="8"/>
      <c r="E45" s="300"/>
      <c r="F45" s="186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298"/>
      <c r="B46" s="65" t="s">
        <v>115</v>
      </c>
      <c r="C46" s="119"/>
      <c r="D46" s="8"/>
      <c r="E46" s="300"/>
      <c r="F46" s="186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03" t="s">
        <v>32</v>
      </c>
      <c r="B48" s="203"/>
      <c r="C48" s="203"/>
      <c r="D48" s="20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3" t="s">
        <v>35</v>
      </c>
      <c r="C50" s="203"/>
      <c r="D50" s="203"/>
      <c r="E50" s="20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3" t="s">
        <v>34</v>
      </c>
      <c r="C51" s="203"/>
      <c r="D51" s="20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6">
      <selection activeCell="D27" sqref="D2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316" t="s">
        <v>29</v>
      </c>
      <c r="J1" s="316"/>
      <c r="K1" s="31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318" t="s">
        <v>27</v>
      </c>
      <c r="H9" s="31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10"/>
      <c r="C10" s="211"/>
      <c r="D10" s="186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26" t="s">
        <v>103</v>
      </c>
      <c r="C11" s="127">
        <v>103</v>
      </c>
      <c r="D11" s="128">
        <f>5.25+2.599+0.093</f>
        <v>7.942</v>
      </c>
      <c r="E11" s="88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54"/>
      <c r="B12" s="84" t="s">
        <v>115</v>
      </c>
      <c r="C12" s="119">
        <v>17.25</v>
      </c>
      <c r="D12" s="136">
        <v>45.412</v>
      </c>
      <c r="E12" s="85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26" t="s">
        <v>103</v>
      </c>
      <c r="C13" s="118">
        <v>142</v>
      </c>
      <c r="D13" s="128">
        <f>5.25+2.599+0.093</f>
        <v>7.942</v>
      </c>
      <c r="E13" s="76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115</v>
      </c>
      <c r="C14" s="118">
        <v>17.25</v>
      </c>
      <c r="D14" s="136">
        <v>45.412</v>
      </c>
      <c r="E14" s="76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23" t="s">
        <v>18</v>
      </c>
      <c r="B15" s="126" t="s">
        <v>103</v>
      </c>
      <c r="C15" s="122">
        <v>178</v>
      </c>
      <c r="D15" s="128">
        <f>5.25+2.599+0.093</f>
        <v>7.942</v>
      </c>
      <c r="E15" s="125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23"/>
      <c r="B16" s="84" t="s">
        <v>115</v>
      </c>
      <c r="C16" s="122">
        <v>17.25</v>
      </c>
      <c r="D16" s="136">
        <v>45.412</v>
      </c>
      <c r="E16" s="125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23" t="s">
        <v>19</v>
      </c>
      <c r="B17" s="126" t="s">
        <v>103</v>
      </c>
      <c r="C17" s="122">
        <v>149</v>
      </c>
      <c r="D17" s="128">
        <f>5.25+2.599+0.093</f>
        <v>7.942</v>
      </c>
      <c r="E17" s="125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23"/>
      <c r="B18" s="84" t="s">
        <v>115</v>
      </c>
      <c r="C18" s="122">
        <v>17.25</v>
      </c>
      <c r="D18" s="136">
        <v>45.412</v>
      </c>
      <c r="E18" s="125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23" t="s">
        <v>20</v>
      </c>
      <c r="B19" s="126" t="s">
        <v>103</v>
      </c>
      <c r="C19" s="122">
        <v>72</v>
      </c>
      <c r="D19" s="128">
        <f>5.25+2.599+0.093</f>
        <v>7.942</v>
      </c>
      <c r="E19" s="125">
        <v>8</v>
      </c>
      <c r="F19" s="5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23"/>
      <c r="B20" s="84" t="s">
        <v>115</v>
      </c>
      <c r="C20" s="122">
        <v>17.25</v>
      </c>
      <c r="D20" s="136">
        <v>45.412</v>
      </c>
      <c r="E20" s="125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23" t="s">
        <v>21</v>
      </c>
      <c r="B21" s="126" t="s">
        <v>103</v>
      </c>
      <c r="C21" s="122">
        <v>0</v>
      </c>
      <c r="D21" s="128">
        <f>5.25+2.599+0.093</f>
        <v>7.942</v>
      </c>
      <c r="E21" s="125">
        <v>5</v>
      </c>
      <c r="F21" s="5">
        <v>25.76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23"/>
      <c r="B22" s="84" t="s">
        <v>115</v>
      </c>
      <c r="C22" s="122">
        <v>17.25</v>
      </c>
      <c r="D22" s="136">
        <v>45.412</v>
      </c>
      <c r="E22" s="125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23" t="s">
        <v>70</v>
      </c>
      <c r="B23" s="126" t="s">
        <v>103</v>
      </c>
      <c r="C23" s="122">
        <v>0</v>
      </c>
      <c r="D23" s="128">
        <f>5.25+2.599+0.093</f>
        <v>7.942</v>
      </c>
      <c r="E23" s="125">
        <v>0</v>
      </c>
      <c r="F23" s="5">
        <v>0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23"/>
      <c r="B24" s="84" t="s">
        <v>115</v>
      </c>
      <c r="C24" s="122">
        <v>17.25</v>
      </c>
      <c r="D24" s="136">
        <v>45.412</v>
      </c>
      <c r="E24" s="125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23" t="s">
        <v>22</v>
      </c>
      <c r="B25" s="126" t="s">
        <v>103</v>
      </c>
      <c r="C25" s="122">
        <v>145</v>
      </c>
      <c r="D25" s="130">
        <f>5.37+2.599+0.093</f>
        <v>8.062000000000001</v>
      </c>
      <c r="E25" s="125">
        <v>1</v>
      </c>
      <c r="F25" s="5">
        <v>25.76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23"/>
      <c r="B26" s="84" t="s">
        <v>115</v>
      </c>
      <c r="C26" s="122">
        <v>17.25</v>
      </c>
      <c r="D26" s="130">
        <v>45.412</v>
      </c>
      <c r="E26" s="125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23" t="s">
        <v>23</v>
      </c>
      <c r="B27" s="126" t="s">
        <v>103</v>
      </c>
      <c r="C27" s="122"/>
      <c r="D27" s="130"/>
      <c r="E27" s="125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23"/>
      <c r="B28" s="84" t="s">
        <v>115</v>
      </c>
      <c r="C28" s="122"/>
      <c r="D28" s="130"/>
      <c r="E28" s="12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23" t="s">
        <v>24</v>
      </c>
      <c r="B29" s="126" t="s">
        <v>103</v>
      </c>
      <c r="C29" s="122"/>
      <c r="D29" s="130"/>
      <c r="E29" s="125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23"/>
      <c r="B30" s="84" t="s">
        <v>115</v>
      </c>
      <c r="C30" s="122"/>
      <c r="D30" s="130"/>
      <c r="E30" s="12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23" t="s">
        <v>25</v>
      </c>
      <c r="B31" s="126" t="s">
        <v>103</v>
      </c>
      <c r="C31" s="122"/>
      <c r="D31" s="130"/>
      <c r="E31" s="12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115</v>
      </c>
      <c r="C32" s="118"/>
      <c r="D32" s="129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24" t="s">
        <v>26</v>
      </c>
      <c r="B33" s="126" t="s">
        <v>103</v>
      </c>
      <c r="C33" s="118"/>
      <c r="D33" s="129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84" t="s">
        <v>115</v>
      </c>
      <c r="C34" s="131"/>
      <c r="D34" s="132"/>
      <c r="E34" s="75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3" t="s">
        <v>32</v>
      </c>
      <c r="B36" s="203"/>
      <c r="C36" s="203"/>
      <c r="D36" s="20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3" t="s">
        <v>35</v>
      </c>
      <c r="C38" s="203"/>
      <c r="D38" s="203"/>
      <c r="E38" s="20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3" t="s">
        <v>34</v>
      </c>
      <c r="C39" s="203"/>
      <c r="D39" s="20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19"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  <mergeCell ref="E9:E10"/>
    <mergeCell ref="B38:E38"/>
    <mergeCell ref="B39:D39"/>
    <mergeCell ref="A36:D36"/>
    <mergeCell ref="B9:C10"/>
    <mergeCell ref="I9:J9"/>
    <mergeCell ref="K9:L9"/>
    <mergeCell ref="F9:F10"/>
    <mergeCell ref="G9:H9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">
      <selection activeCell="E23" sqref="E23:E26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316" t="s">
        <v>29</v>
      </c>
      <c r="J1" s="316"/>
      <c r="K1" s="316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316" t="s">
        <v>2</v>
      </c>
      <c r="J2" s="316"/>
      <c r="K2" s="31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318" t="s">
        <v>27</v>
      </c>
      <c r="H9" s="31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2"/>
      <c r="B10" s="210"/>
      <c r="C10" s="211"/>
      <c r="D10" s="186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43" t="s">
        <v>16</v>
      </c>
      <c r="B11" s="156" t="s">
        <v>95</v>
      </c>
      <c r="C11" s="362">
        <v>16620</v>
      </c>
      <c r="D11" s="358">
        <f>5.91+2.352+0.093</f>
        <v>8.355</v>
      </c>
      <c r="E11" s="209">
        <v>352</v>
      </c>
      <c r="F11" s="202">
        <v>22.89</v>
      </c>
      <c r="G11" s="198">
        <f>265.8*84</f>
        <v>22327.2</v>
      </c>
      <c r="H11" s="180">
        <v>12.33</v>
      </c>
      <c r="I11" s="7"/>
      <c r="J11" s="8"/>
      <c r="K11" s="7"/>
      <c r="L11" s="8"/>
      <c r="M11" s="7"/>
      <c r="N11" s="8"/>
    </row>
    <row r="12" spans="1:14" ht="16.5" customHeight="1">
      <c r="A12" s="344"/>
      <c r="B12" s="157" t="s">
        <v>96</v>
      </c>
      <c r="C12" s="79">
        <v>13020</v>
      </c>
      <c r="D12" s="359">
        <f>3.94+0.784+0.093</f>
        <v>4.817</v>
      </c>
      <c r="E12" s="211"/>
      <c r="F12" s="186"/>
      <c r="G12" s="301"/>
      <c r="H12" s="315"/>
      <c r="I12" s="7"/>
      <c r="J12" s="8"/>
      <c r="K12" s="7"/>
      <c r="L12" s="8"/>
      <c r="M12" s="7"/>
      <c r="N12" s="8"/>
    </row>
    <row r="13" spans="1:14" ht="16.5" customHeight="1">
      <c r="A13" s="344"/>
      <c r="B13" s="157" t="s">
        <v>115</v>
      </c>
      <c r="C13" s="79">
        <v>232</v>
      </c>
      <c r="D13" s="359">
        <v>145.317</v>
      </c>
      <c r="E13" s="211"/>
      <c r="F13" s="186"/>
      <c r="G13" s="301"/>
      <c r="H13" s="315"/>
      <c r="I13" s="7"/>
      <c r="J13" s="8"/>
      <c r="K13" s="7"/>
      <c r="L13" s="8"/>
      <c r="M13" s="7"/>
      <c r="N13" s="8"/>
    </row>
    <row r="14" spans="1:14" ht="13.5" customHeight="1" thickBot="1">
      <c r="A14" s="345"/>
      <c r="B14" s="158" t="s">
        <v>114</v>
      </c>
      <c r="C14" s="361">
        <v>8640</v>
      </c>
      <c r="D14" s="360">
        <v>1.197</v>
      </c>
      <c r="E14" s="192"/>
      <c r="F14" s="193"/>
      <c r="G14" s="194"/>
      <c r="H14" s="200"/>
      <c r="I14" s="7"/>
      <c r="J14" s="8"/>
      <c r="K14" s="7"/>
      <c r="L14" s="8"/>
      <c r="M14" s="7"/>
      <c r="N14" s="8"/>
    </row>
    <row r="15" spans="1:14" ht="12.75">
      <c r="A15" s="308" t="s">
        <v>17</v>
      </c>
      <c r="B15" s="156" t="s">
        <v>95</v>
      </c>
      <c r="C15" s="362">
        <v>15300</v>
      </c>
      <c r="D15" s="358">
        <f>5.91+2.352+0.093</f>
        <v>8.355</v>
      </c>
      <c r="E15" s="299">
        <f>201+119</f>
        <v>320</v>
      </c>
      <c r="F15" s="212">
        <v>22.89</v>
      </c>
      <c r="G15" s="218">
        <f>265.8*84</f>
        <v>22327.2</v>
      </c>
      <c r="H15" s="199">
        <v>12.33</v>
      </c>
      <c r="I15" s="14"/>
      <c r="J15" s="15"/>
      <c r="K15" s="14"/>
      <c r="L15" s="15"/>
      <c r="M15" s="14"/>
      <c r="N15" s="15"/>
    </row>
    <row r="16" spans="1:14" ht="12.75">
      <c r="A16" s="306"/>
      <c r="B16" s="157" t="s">
        <v>96</v>
      </c>
      <c r="C16" s="79">
        <v>6300</v>
      </c>
      <c r="D16" s="359">
        <f>3.94+0.784+0.093</f>
        <v>4.817</v>
      </c>
      <c r="E16" s="300"/>
      <c r="F16" s="186"/>
      <c r="G16" s="301"/>
      <c r="H16" s="315"/>
      <c r="I16" s="7"/>
      <c r="J16" s="8"/>
      <c r="K16" s="7"/>
      <c r="L16" s="8"/>
      <c r="M16" s="7"/>
      <c r="N16" s="8"/>
    </row>
    <row r="17" spans="1:14" ht="12.75">
      <c r="A17" s="306"/>
      <c r="B17" s="157" t="s">
        <v>115</v>
      </c>
      <c r="C17" s="79">
        <v>232</v>
      </c>
      <c r="D17" s="359">
        <v>145.317</v>
      </c>
      <c r="E17" s="300"/>
      <c r="F17" s="186"/>
      <c r="G17" s="301"/>
      <c r="H17" s="315"/>
      <c r="I17" s="7"/>
      <c r="J17" s="8"/>
      <c r="K17" s="7"/>
      <c r="L17" s="8"/>
      <c r="M17" s="7"/>
      <c r="N17" s="8"/>
    </row>
    <row r="18" spans="1:14" ht="14.25" customHeight="1" thickBot="1">
      <c r="A18" s="306"/>
      <c r="B18" s="158" t="s">
        <v>114</v>
      </c>
      <c r="C18" s="361">
        <f>7100+940</f>
        <v>8040</v>
      </c>
      <c r="D18" s="360">
        <v>1.197</v>
      </c>
      <c r="E18" s="311"/>
      <c r="F18" s="193"/>
      <c r="G18" s="194"/>
      <c r="H18" s="200"/>
      <c r="I18" s="7"/>
      <c r="J18" s="8"/>
      <c r="K18" s="7"/>
      <c r="L18" s="8"/>
      <c r="M18" s="7"/>
      <c r="N18" s="8"/>
    </row>
    <row r="19" spans="1:14" ht="14.25" customHeight="1">
      <c r="A19" s="306" t="s">
        <v>18</v>
      </c>
      <c r="B19" s="156" t="s">
        <v>95</v>
      </c>
      <c r="C19" s="362">
        <v>18060</v>
      </c>
      <c r="D19" s="358">
        <f>5.91+2.352+0.093</f>
        <v>8.355</v>
      </c>
      <c r="E19" s="299">
        <f>289+135</f>
        <v>424</v>
      </c>
      <c r="F19" s="212">
        <v>22.89</v>
      </c>
      <c r="G19" s="218">
        <f>265.8*84</f>
        <v>22327.2</v>
      </c>
      <c r="H19" s="199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06"/>
      <c r="B20" s="157" t="s">
        <v>96</v>
      </c>
      <c r="C20" s="79">
        <v>8100</v>
      </c>
      <c r="D20" s="359">
        <f>3.94+0.784+0.093</f>
        <v>4.817</v>
      </c>
      <c r="E20" s="300"/>
      <c r="F20" s="186"/>
      <c r="G20" s="301"/>
      <c r="H20" s="315"/>
      <c r="I20" s="7"/>
      <c r="J20" s="8"/>
      <c r="K20" s="7"/>
      <c r="L20" s="8"/>
      <c r="M20" s="7"/>
      <c r="N20" s="8"/>
    </row>
    <row r="21" spans="1:14" ht="14.25" customHeight="1">
      <c r="A21" s="306"/>
      <c r="B21" s="157" t="s">
        <v>115</v>
      </c>
      <c r="C21" s="79">
        <v>232</v>
      </c>
      <c r="D21" s="359">
        <v>145.317</v>
      </c>
      <c r="E21" s="300"/>
      <c r="F21" s="186"/>
      <c r="G21" s="301"/>
      <c r="H21" s="315"/>
      <c r="I21" s="7"/>
      <c r="J21" s="8"/>
      <c r="K21" s="7"/>
      <c r="L21" s="8"/>
      <c r="M21" s="7"/>
      <c r="N21" s="8"/>
    </row>
    <row r="22" spans="1:14" ht="13.5" thickBot="1">
      <c r="A22" s="306"/>
      <c r="B22" s="158" t="s">
        <v>114</v>
      </c>
      <c r="C22" s="361">
        <v>8580</v>
      </c>
      <c r="D22" s="360">
        <v>1.197</v>
      </c>
      <c r="E22" s="311"/>
      <c r="F22" s="193"/>
      <c r="G22" s="194"/>
      <c r="H22" s="200"/>
      <c r="I22" s="7"/>
      <c r="J22" s="8"/>
      <c r="K22" s="7"/>
      <c r="L22" s="8"/>
      <c r="M22" s="7"/>
      <c r="N22" s="8"/>
    </row>
    <row r="23" spans="1:14" ht="14.25" customHeight="1">
      <c r="A23" s="306" t="s">
        <v>19</v>
      </c>
      <c r="B23" s="156" t="s">
        <v>95</v>
      </c>
      <c r="C23" s="362">
        <v>16500</v>
      </c>
      <c r="D23" s="358">
        <f>5.91+2.352+0.093</f>
        <v>8.355</v>
      </c>
      <c r="E23" s="299">
        <f>196+107</f>
        <v>303</v>
      </c>
      <c r="F23" s="212">
        <v>25.76</v>
      </c>
      <c r="G23" s="218">
        <f>265.8*84</f>
        <v>22327.2</v>
      </c>
      <c r="H23" s="199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06"/>
      <c r="B24" s="157" t="s">
        <v>96</v>
      </c>
      <c r="C24" s="79">
        <v>7140</v>
      </c>
      <c r="D24" s="359">
        <f>3.94+0.784+0.093</f>
        <v>4.817</v>
      </c>
      <c r="E24" s="300"/>
      <c r="F24" s="186"/>
      <c r="G24" s="301"/>
      <c r="H24" s="315"/>
      <c r="I24" s="7"/>
      <c r="J24" s="8"/>
      <c r="K24" s="7"/>
      <c r="L24" s="8"/>
      <c r="M24" s="7"/>
      <c r="N24" s="8"/>
    </row>
    <row r="25" spans="1:14" ht="14.25" customHeight="1">
      <c r="A25" s="306"/>
      <c r="B25" s="157" t="s">
        <v>115</v>
      </c>
      <c r="C25" s="79">
        <v>232</v>
      </c>
      <c r="D25" s="359">
        <v>145.317</v>
      </c>
      <c r="E25" s="300"/>
      <c r="F25" s="186"/>
      <c r="G25" s="301"/>
      <c r="H25" s="315"/>
      <c r="I25" s="7"/>
      <c r="J25" s="8"/>
      <c r="K25" s="7"/>
      <c r="L25" s="8"/>
      <c r="M25" s="7"/>
      <c r="N25" s="8"/>
    </row>
    <row r="26" spans="1:14" ht="13.5" thickBot="1">
      <c r="A26" s="306"/>
      <c r="B26" s="158" t="s">
        <v>114</v>
      </c>
      <c r="C26" s="361">
        <v>7680</v>
      </c>
      <c r="D26" s="360">
        <v>1.197</v>
      </c>
      <c r="E26" s="311"/>
      <c r="F26" s="193"/>
      <c r="G26" s="194"/>
      <c r="H26" s="200"/>
      <c r="I26" s="7"/>
      <c r="J26" s="8"/>
      <c r="K26" s="7"/>
      <c r="L26" s="8"/>
      <c r="M26" s="7"/>
      <c r="N26" s="8"/>
    </row>
    <row r="27" spans="1:14" ht="12.75" customHeight="1">
      <c r="A27" s="297" t="s">
        <v>20</v>
      </c>
      <c r="B27" s="156" t="s">
        <v>95</v>
      </c>
      <c r="C27" s="363">
        <v>14400</v>
      </c>
      <c r="D27" s="128">
        <f>5.91+2.352+0.093</f>
        <v>8.355</v>
      </c>
      <c r="E27" s="299">
        <f>247+119</f>
        <v>366</v>
      </c>
      <c r="F27" s="212">
        <v>25.76</v>
      </c>
      <c r="G27" s="218">
        <f>265.8*84</f>
        <v>22327.2</v>
      </c>
      <c r="H27" s="212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298"/>
      <c r="B28" s="157" t="s">
        <v>96</v>
      </c>
      <c r="C28" s="364">
        <v>8520</v>
      </c>
      <c r="D28" s="136">
        <f>3.94+0.784+0.093</f>
        <v>4.817</v>
      </c>
      <c r="E28" s="300"/>
      <c r="F28" s="186"/>
      <c r="G28" s="301"/>
      <c r="H28" s="186"/>
      <c r="I28" s="7"/>
      <c r="J28" s="8"/>
      <c r="K28" s="7"/>
      <c r="L28" s="8"/>
      <c r="M28" s="7"/>
      <c r="N28" s="8"/>
    </row>
    <row r="29" spans="1:14" ht="12.75" customHeight="1">
      <c r="A29" s="298"/>
      <c r="B29" s="157" t="s">
        <v>115</v>
      </c>
      <c r="C29" s="364">
        <v>232</v>
      </c>
      <c r="D29" s="136">
        <v>145.317</v>
      </c>
      <c r="E29" s="300"/>
      <c r="F29" s="186"/>
      <c r="G29" s="301"/>
      <c r="H29" s="186"/>
      <c r="I29" s="7"/>
      <c r="J29" s="8"/>
      <c r="K29" s="7"/>
      <c r="L29" s="8"/>
      <c r="M29" s="7"/>
      <c r="N29" s="8"/>
    </row>
    <row r="30" spans="1:14" ht="12.75" customHeight="1" thickBot="1">
      <c r="A30" s="298"/>
      <c r="B30" s="158" t="s">
        <v>114</v>
      </c>
      <c r="C30" s="365">
        <v>5580</v>
      </c>
      <c r="D30" s="139">
        <v>1.197</v>
      </c>
      <c r="E30" s="300"/>
      <c r="F30" s="186"/>
      <c r="G30" s="301"/>
      <c r="H30" s="186"/>
      <c r="I30" s="7"/>
      <c r="J30" s="8"/>
      <c r="K30" s="7"/>
      <c r="L30" s="8"/>
      <c r="M30" s="7"/>
      <c r="N30" s="8"/>
    </row>
    <row r="31" spans="1:14" ht="12.75" customHeight="1">
      <c r="A31" s="297" t="s">
        <v>69</v>
      </c>
      <c r="B31" s="156" t="s">
        <v>95</v>
      </c>
      <c r="C31" s="362">
        <v>16500</v>
      </c>
      <c r="D31" s="358">
        <f>5.91+2.352+0.093</f>
        <v>8.355</v>
      </c>
      <c r="E31" s="299">
        <f>246+125</f>
        <v>371</v>
      </c>
      <c r="F31" s="212">
        <v>25.76</v>
      </c>
      <c r="G31" s="218">
        <f>265.8*84</f>
        <v>22327.2</v>
      </c>
      <c r="H31" s="212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298"/>
      <c r="B32" s="157" t="s">
        <v>96</v>
      </c>
      <c r="C32" s="79">
        <v>11940</v>
      </c>
      <c r="D32" s="359">
        <f>3.94+0.784+0.093</f>
        <v>4.817</v>
      </c>
      <c r="E32" s="300"/>
      <c r="F32" s="186"/>
      <c r="G32" s="301"/>
      <c r="H32" s="186"/>
      <c r="I32" s="7"/>
      <c r="J32" s="8"/>
      <c r="K32" s="7"/>
      <c r="L32" s="8"/>
      <c r="M32" s="7"/>
      <c r="N32" s="8"/>
    </row>
    <row r="33" spans="1:14" ht="12.75" customHeight="1">
      <c r="A33" s="298"/>
      <c r="B33" s="157" t="s">
        <v>115</v>
      </c>
      <c r="C33" s="79">
        <v>232</v>
      </c>
      <c r="D33" s="359">
        <v>145.317</v>
      </c>
      <c r="E33" s="300"/>
      <c r="F33" s="186"/>
      <c r="G33" s="301"/>
      <c r="H33" s="186"/>
      <c r="I33" s="7"/>
      <c r="J33" s="8"/>
      <c r="K33" s="7"/>
      <c r="L33" s="8"/>
      <c r="M33" s="7"/>
      <c r="N33" s="8"/>
    </row>
    <row r="34" spans="1:14" ht="12.75" customHeight="1" thickBot="1">
      <c r="A34" s="298"/>
      <c r="B34" s="158" t="s">
        <v>114</v>
      </c>
      <c r="C34" s="361">
        <v>6660</v>
      </c>
      <c r="D34" s="360">
        <v>1.197</v>
      </c>
      <c r="E34" s="300"/>
      <c r="F34" s="186"/>
      <c r="G34" s="301"/>
      <c r="H34" s="186"/>
      <c r="I34" s="7"/>
      <c r="J34" s="8"/>
      <c r="K34" s="7"/>
      <c r="L34" s="8"/>
      <c r="M34" s="7"/>
      <c r="N34" s="8"/>
    </row>
    <row r="35" spans="1:14" ht="15" customHeight="1">
      <c r="A35" s="297" t="s">
        <v>70</v>
      </c>
      <c r="B35" s="156" t="s">
        <v>95</v>
      </c>
      <c r="C35" s="366">
        <v>13740</v>
      </c>
      <c r="D35" s="128">
        <f>5.91+2.352+0.093</f>
        <v>8.355</v>
      </c>
      <c r="E35" s="299">
        <f>218+117</f>
        <v>335</v>
      </c>
      <c r="F35" s="212">
        <v>25.76</v>
      </c>
      <c r="G35" s="218">
        <f>265.8*84</f>
        <v>22327.2</v>
      </c>
      <c r="H35" s="212">
        <v>12.33</v>
      </c>
      <c r="I35" s="14"/>
      <c r="J35" s="15"/>
      <c r="K35" s="14"/>
      <c r="L35" s="15"/>
      <c r="M35" s="14"/>
      <c r="N35" s="15"/>
    </row>
    <row r="36" spans="1:14" ht="15" customHeight="1">
      <c r="A36" s="298"/>
      <c r="B36" s="157" t="s">
        <v>96</v>
      </c>
      <c r="C36" s="366">
        <v>10980</v>
      </c>
      <c r="D36" s="136">
        <f>3.94+0.784+0.093</f>
        <v>4.817</v>
      </c>
      <c r="E36" s="300"/>
      <c r="F36" s="186"/>
      <c r="G36" s="301"/>
      <c r="H36" s="186"/>
      <c r="I36" s="7"/>
      <c r="J36" s="8"/>
      <c r="K36" s="7"/>
      <c r="L36" s="8"/>
      <c r="M36" s="7"/>
      <c r="N36" s="8"/>
    </row>
    <row r="37" spans="1:14" ht="15" customHeight="1">
      <c r="A37" s="298"/>
      <c r="B37" s="157" t="s">
        <v>115</v>
      </c>
      <c r="C37" s="366">
        <v>232</v>
      </c>
      <c r="D37" s="136">
        <v>145.317</v>
      </c>
      <c r="E37" s="300"/>
      <c r="F37" s="186"/>
      <c r="G37" s="301"/>
      <c r="H37" s="186"/>
      <c r="I37" s="7"/>
      <c r="J37" s="8"/>
      <c r="K37" s="7"/>
      <c r="L37" s="8"/>
      <c r="M37" s="7"/>
      <c r="N37" s="8"/>
    </row>
    <row r="38" spans="1:14" ht="15" customHeight="1" thickBot="1">
      <c r="A38" s="308"/>
      <c r="B38" s="158" t="s">
        <v>114</v>
      </c>
      <c r="C38" s="366">
        <v>7440</v>
      </c>
      <c r="D38" s="139">
        <v>1.197</v>
      </c>
      <c r="E38" s="311"/>
      <c r="F38" s="193"/>
      <c r="G38" s="194"/>
      <c r="H38" s="193"/>
      <c r="I38" s="21"/>
      <c r="J38" s="22"/>
      <c r="K38" s="21"/>
      <c r="L38" s="22"/>
      <c r="M38" s="21"/>
      <c r="N38" s="22"/>
    </row>
    <row r="39" spans="1:14" ht="15" customHeight="1">
      <c r="A39" s="297" t="s">
        <v>22</v>
      </c>
      <c r="B39" s="156" t="s">
        <v>95</v>
      </c>
      <c r="C39" s="362">
        <f>13680+3660</f>
        <v>17340</v>
      </c>
      <c r="D39" s="358">
        <f>6.04+2.352+0.093</f>
        <v>8.485</v>
      </c>
      <c r="E39" s="299">
        <f>184+105</f>
        <v>289</v>
      </c>
      <c r="F39" s="212">
        <v>25.76</v>
      </c>
      <c r="G39" s="218">
        <f>265.8*84</f>
        <v>22327.2</v>
      </c>
      <c r="H39" s="212">
        <v>12.33</v>
      </c>
      <c r="I39" s="21"/>
      <c r="J39" s="22"/>
      <c r="K39" s="21"/>
      <c r="L39" s="22"/>
      <c r="M39" s="21"/>
      <c r="N39" s="22"/>
    </row>
    <row r="40" spans="1:14" ht="15" customHeight="1">
      <c r="A40" s="298"/>
      <c r="B40" s="157" t="s">
        <v>96</v>
      </c>
      <c r="C40" s="79">
        <f>9480+2220</f>
        <v>11700</v>
      </c>
      <c r="D40" s="359">
        <f>4.03+0.784+0.093</f>
        <v>4.907</v>
      </c>
      <c r="E40" s="300"/>
      <c r="F40" s="186"/>
      <c r="G40" s="301"/>
      <c r="H40" s="186"/>
      <c r="I40" s="21"/>
      <c r="J40" s="22"/>
      <c r="K40" s="21"/>
      <c r="L40" s="22"/>
      <c r="M40" s="21"/>
      <c r="N40" s="22"/>
    </row>
    <row r="41" spans="1:14" ht="15" customHeight="1">
      <c r="A41" s="298"/>
      <c r="B41" s="157" t="s">
        <v>115</v>
      </c>
      <c r="C41" s="79">
        <v>232</v>
      </c>
      <c r="D41" s="359">
        <v>145.317</v>
      </c>
      <c r="E41" s="300"/>
      <c r="F41" s="186"/>
      <c r="G41" s="301"/>
      <c r="H41" s="186"/>
      <c r="I41" s="21"/>
      <c r="J41" s="22"/>
      <c r="K41" s="21"/>
      <c r="L41" s="22"/>
      <c r="M41" s="21"/>
      <c r="N41" s="22"/>
    </row>
    <row r="42" spans="1:14" ht="15" customHeight="1" thickBot="1">
      <c r="A42" s="308"/>
      <c r="B42" s="158" t="s">
        <v>114</v>
      </c>
      <c r="C42" s="361">
        <v>5880</v>
      </c>
      <c r="D42" s="360">
        <v>1.197</v>
      </c>
      <c r="E42" s="311"/>
      <c r="F42" s="193"/>
      <c r="G42" s="194"/>
      <c r="H42" s="193"/>
      <c r="I42" s="21"/>
      <c r="J42" s="22"/>
      <c r="K42" s="21"/>
      <c r="L42" s="22"/>
      <c r="M42" s="21"/>
      <c r="N42" s="22"/>
    </row>
    <row r="43" spans="1:14" ht="15" customHeight="1">
      <c r="A43" s="297" t="s">
        <v>23</v>
      </c>
      <c r="B43" s="156" t="s">
        <v>95</v>
      </c>
      <c r="C43" s="119"/>
      <c r="D43" s="15"/>
      <c r="E43" s="299"/>
      <c r="F43" s="212"/>
      <c r="G43" s="218"/>
      <c r="H43" s="212"/>
      <c r="I43" s="21"/>
      <c r="J43" s="22"/>
      <c r="K43" s="21"/>
      <c r="L43" s="22"/>
      <c r="M43" s="21"/>
      <c r="N43" s="22"/>
    </row>
    <row r="44" spans="1:14" ht="15" customHeight="1">
      <c r="A44" s="298"/>
      <c r="B44" s="157" t="s">
        <v>96</v>
      </c>
      <c r="C44" s="119"/>
      <c r="D44" s="8"/>
      <c r="E44" s="300"/>
      <c r="F44" s="186"/>
      <c r="G44" s="301"/>
      <c r="H44" s="186"/>
      <c r="I44" s="21"/>
      <c r="J44" s="22"/>
      <c r="K44" s="21"/>
      <c r="L44" s="22"/>
      <c r="M44" s="21"/>
      <c r="N44" s="22"/>
    </row>
    <row r="45" spans="1:14" ht="15" customHeight="1">
      <c r="A45" s="298"/>
      <c r="B45" s="157" t="s">
        <v>115</v>
      </c>
      <c r="C45" s="119"/>
      <c r="D45" s="8"/>
      <c r="E45" s="300"/>
      <c r="F45" s="186"/>
      <c r="G45" s="301"/>
      <c r="H45" s="186"/>
      <c r="I45" s="21"/>
      <c r="J45" s="22"/>
      <c r="K45" s="21"/>
      <c r="L45" s="22"/>
      <c r="M45" s="21"/>
      <c r="N45" s="22"/>
    </row>
    <row r="46" spans="1:14" ht="13.5" thickBot="1">
      <c r="A46" s="308"/>
      <c r="B46" s="158" t="s">
        <v>114</v>
      </c>
      <c r="C46" s="133"/>
      <c r="D46" s="22"/>
      <c r="E46" s="311"/>
      <c r="F46" s="193"/>
      <c r="G46" s="194"/>
      <c r="H46" s="193"/>
      <c r="I46" s="4"/>
      <c r="J46" s="5"/>
      <c r="K46" s="4"/>
      <c r="L46" s="5"/>
      <c r="M46" s="4"/>
      <c r="N46" s="5"/>
    </row>
    <row r="47" spans="1:14" ht="15" customHeight="1">
      <c r="A47" s="298" t="s">
        <v>24</v>
      </c>
      <c r="B47" s="156" t="s">
        <v>95</v>
      </c>
      <c r="C47" s="118"/>
      <c r="D47" s="15"/>
      <c r="E47" s="299"/>
      <c r="F47" s="212"/>
      <c r="G47" s="218"/>
      <c r="H47" s="212"/>
      <c r="I47" s="4"/>
      <c r="J47" s="5"/>
      <c r="K47" s="4"/>
      <c r="L47" s="5"/>
      <c r="M47" s="4"/>
      <c r="N47" s="5"/>
    </row>
    <row r="48" spans="1:14" ht="15" customHeight="1">
      <c r="A48" s="298"/>
      <c r="B48" s="157" t="s">
        <v>96</v>
      </c>
      <c r="C48" s="119"/>
      <c r="D48" s="8"/>
      <c r="E48" s="300"/>
      <c r="F48" s="186"/>
      <c r="G48" s="301"/>
      <c r="H48" s="186"/>
      <c r="I48" s="4"/>
      <c r="J48" s="5"/>
      <c r="K48" s="4"/>
      <c r="L48" s="5"/>
      <c r="M48" s="4"/>
      <c r="N48" s="5"/>
    </row>
    <row r="49" spans="1:14" ht="15" customHeight="1">
      <c r="A49" s="298"/>
      <c r="B49" s="157" t="s">
        <v>115</v>
      </c>
      <c r="C49" s="119"/>
      <c r="D49" s="8"/>
      <c r="E49" s="300"/>
      <c r="F49" s="186"/>
      <c r="G49" s="301"/>
      <c r="H49" s="186"/>
      <c r="I49" s="4"/>
      <c r="J49" s="5"/>
      <c r="K49" s="4"/>
      <c r="L49" s="5"/>
      <c r="M49" s="4"/>
      <c r="N49" s="5"/>
    </row>
    <row r="50" spans="1:14" ht="13.5" thickBot="1">
      <c r="A50" s="308"/>
      <c r="B50" s="158" t="s">
        <v>114</v>
      </c>
      <c r="C50" s="133"/>
      <c r="D50" s="22"/>
      <c r="E50" s="311"/>
      <c r="F50" s="193"/>
      <c r="G50" s="194"/>
      <c r="H50" s="193"/>
      <c r="I50" s="4"/>
      <c r="J50" s="5"/>
      <c r="K50" s="4"/>
      <c r="L50" s="5"/>
      <c r="M50" s="4"/>
      <c r="N50" s="5"/>
    </row>
    <row r="51" spans="1:14" ht="12.75">
      <c r="A51" s="297" t="s">
        <v>25</v>
      </c>
      <c r="B51" s="156" t="s">
        <v>95</v>
      </c>
      <c r="C51" s="118"/>
      <c r="D51" s="15"/>
      <c r="E51" s="299"/>
      <c r="F51" s="212"/>
      <c r="G51" s="218"/>
      <c r="H51" s="212"/>
      <c r="I51" s="4"/>
      <c r="J51" s="5"/>
      <c r="K51" s="4"/>
      <c r="L51" s="5"/>
      <c r="M51" s="4"/>
      <c r="N51" s="5"/>
    </row>
    <row r="52" spans="1:14" ht="15" customHeight="1">
      <c r="A52" s="298"/>
      <c r="B52" s="157" t="s">
        <v>96</v>
      </c>
      <c r="C52" s="119"/>
      <c r="D52" s="8"/>
      <c r="E52" s="300"/>
      <c r="F52" s="186"/>
      <c r="G52" s="301"/>
      <c r="H52" s="186"/>
      <c r="I52" s="4"/>
      <c r="J52" s="5"/>
      <c r="K52" s="4"/>
      <c r="L52" s="5"/>
      <c r="M52" s="4"/>
      <c r="N52" s="5"/>
    </row>
    <row r="53" spans="1:14" ht="15" customHeight="1">
      <c r="A53" s="298"/>
      <c r="B53" s="157" t="s">
        <v>115</v>
      </c>
      <c r="C53" s="119"/>
      <c r="D53" s="8"/>
      <c r="E53" s="300"/>
      <c r="F53" s="186"/>
      <c r="G53" s="301"/>
      <c r="H53" s="186"/>
      <c r="I53" s="4"/>
      <c r="J53" s="5"/>
      <c r="K53" s="4"/>
      <c r="L53" s="5"/>
      <c r="M53" s="4"/>
      <c r="N53" s="5"/>
    </row>
    <row r="54" spans="1:14" ht="13.5" thickBot="1">
      <c r="A54" s="308"/>
      <c r="B54" s="158" t="s">
        <v>114</v>
      </c>
      <c r="C54" s="134"/>
      <c r="D54" s="22"/>
      <c r="E54" s="311"/>
      <c r="F54" s="193"/>
      <c r="G54" s="194"/>
      <c r="H54" s="193"/>
      <c r="I54" s="4"/>
      <c r="J54" s="5"/>
      <c r="K54" s="4"/>
      <c r="L54" s="5"/>
      <c r="M54" s="4"/>
      <c r="N54" s="5"/>
    </row>
    <row r="55" spans="1:14" ht="12.75">
      <c r="A55" s="214" t="s">
        <v>26</v>
      </c>
      <c r="B55" s="156" t="s">
        <v>95</v>
      </c>
      <c r="C55" s="119"/>
      <c r="D55" s="90"/>
      <c r="E55" s="299"/>
      <c r="F55" s="212"/>
      <c r="G55" s="218"/>
      <c r="H55" s="212"/>
      <c r="I55" s="14"/>
      <c r="J55" s="15"/>
      <c r="K55" s="14"/>
      <c r="L55" s="15"/>
      <c r="M55" s="14"/>
      <c r="N55" s="15"/>
    </row>
    <row r="56" spans="1:14" ht="15" customHeight="1">
      <c r="A56" s="312"/>
      <c r="B56" s="157" t="s">
        <v>96</v>
      </c>
      <c r="C56" s="119"/>
      <c r="D56" s="8"/>
      <c r="E56" s="300"/>
      <c r="F56" s="186"/>
      <c r="G56" s="301"/>
      <c r="H56" s="186"/>
      <c r="I56" s="14"/>
      <c r="J56" s="15"/>
      <c r="K56" s="14"/>
      <c r="L56" s="15"/>
      <c r="M56" s="14"/>
      <c r="N56" s="15"/>
    </row>
    <row r="57" spans="1:14" ht="15" customHeight="1">
      <c r="A57" s="312"/>
      <c r="B57" s="157" t="s">
        <v>115</v>
      </c>
      <c r="C57" s="119"/>
      <c r="D57" s="8"/>
      <c r="E57" s="300"/>
      <c r="F57" s="186"/>
      <c r="G57" s="301"/>
      <c r="H57" s="186"/>
      <c r="I57" s="14"/>
      <c r="J57" s="15"/>
      <c r="K57" s="14"/>
      <c r="L57" s="15"/>
      <c r="M57" s="14"/>
      <c r="N57" s="15"/>
    </row>
    <row r="58" spans="1:14" ht="13.5" thickBot="1">
      <c r="A58" s="215"/>
      <c r="B58" s="158" t="s">
        <v>114</v>
      </c>
      <c r="C58" s="135"/>
      <c r="D58" s="22"/>
      <c r="E58" s="175"/>
      <c r="F58" s="213"/>
      <c r="G58" s="219"/>
      <c r="H58" s="213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03" t="s">
        <v>32</v>
      </c>
      <c r="B60" s="203"/>
      <c r="C60" s="203"/>
      <c r="D60" s="204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03" t="s">
        <v>35</v>
      </c>
      <c r="C62" s="203"/>
      <c r="D62" s="203"/>
      <c r="E62" s="204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03" t="s">
        <v>34</v>
      </c>
      <c r="C63" s="203"/>
      <c r="D63" s="20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G43:G46"/>
    <mergeCell ref="H47:H50"/>
    <mergeCell ref="A47:A50"/>
    <mergeCell ref="E47:E50"/>
    <mergeCell ref="F47:F50"/>
    <mergeCell ref="G47:G50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5" customHeight="1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5" customHeight="1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5" customHeight="1" thickTop="1">
      <c r="A9" s="172"/>
      <c r="B9" s="174" t="s">
        <v>8</v>
      </c>
      <c r="C9" s="87"/>
      <c r="D9" s="202" t="s">
        <v>9</v>
      </c>
      <c r="E9" s="174" t="s">
        <v>10</v>
      </c>
      <c r="F9" s="202" t="s">
        <v>9</v>
      </c>
      <c r="G9" s="318" t="s">
        <v>27</v>
      </c>
      <c r="H9" s="31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customHeight="1" thickBot="1">
      <c r="A10" s="173"/>
      <c r="B10" s="300"/>
      <c r="C10" s="119"/>
      <c r="D10" s="186"/>
      <c r="E10" s="175"/>
      <c r="F10" s="213"/>
      <c r="G10" s="18" t="s">
        <v>117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01" t="s">
        <v>16</v>
      </c>
      <c r="B11" s="148" t="s">
        <v>101</v>
      </c>
      <c r="C11" s="148">
        <f>47+48</f>
        <v>95</v>
      </c>
      <c r="D11" s="148">
        <f>5.91+2.971+0.093</f>
        <v>8.974</v>
      </c>
      <c r="E11" s="88"/>
      <c r="F11" s="6"/>
      <c r="G11" s="9"/>
      <c r="H11" s="160"/>
      <c r="I11" s="349"/>
      <c r="J11" s="349"/>
      <c r="K11" s="148"/>
      <c r="L11" s="148"/>
      <c r="M11" s="148"/>
      <c r="N11" s="148"/>
    </row>
    <row r="12" spans="1:14" ht="15" customHeight="1">
      <c r="A12" s="220"/>
      <c r="B12" s="149" t="s">
        <v>113</v>
      </c>
      <c r="C12" s="149">
        <v>17.25</v>
      </c>
      <c r="D12" s="149">
        <v>45.412</v>
      </c>
      <c r="E12" s="86"/>
      <c r="F12" s="22"/>
      <c r="G12" s="12"/>
      <c r="H12" s="159"/>
      <c r="I12" s="350"/>
      <c r="J12" s="350"/>
      <c r="K12" s="148"/>
      <c r="L12" s="148"/>
      <c r="M12" s="148"/>
      <c r="N12" s="148"/>
    </row>
    <row r="13" spans="1:14" ht="15" customHeight="1">
      <c r="A13" s="214" t="s">
        <v>17</v>
      </c>
      <c r="B13" s="148" t="s">
        <v>101</v>
      </c>
      <c r="C13" s="148">
        <v>1316</v>
      </c>
      <c r="D13" s="148">
        <v>8.974</v>
      </c>
      <c r="E13" s="85"/>
      <c r="F13" s="8"/>
      <c r="G13" s="12"/>
      <c r="H13" s="159"/>
      <c r="I13" s="349"/>
      <c r="J13" s="349"/>
      <c r="K13" s="148"/>
      <c r="L13" s="148"/>
      <c r="M13" s="148"/>
      <c r="N13" s="148"/>
    </row>
    <row r="14" spans="1:14" ht="15" customHeight="1">
      <c r="A14" s="312"/>
      <c r="B14" s="148" t="s">
        <v>102</v>
      </c>
      <c r="C14" s="148">
        <v>14</v>
      </c>
      <c r="D14" s="148">
        <f>3.94+2.971+0.093</f>
        <v>7.004</v>
      </c>
      <c r="E14" s="85"/>
      <c r="F14" s="8"/>
      <c r="G14" s="12"/>
      <c r="H14" s="159"/>
      <c r="I14" s="351"/>
      <c r="J14" s="351"/>
      <c r="K14" s="148"/>
      <c r="L14" s="148"/>
      <c r="M14" s="148"/>
      <c r="N14" s="148"/>
    </row>
    <row r="15" spans="1:14" ht="15" customHeight="1">
      <c r="A15" s="220"/>
      <c r="B15" s="148" t="s">
        <v>115</v>
      </c>
      <c r="C15" s="148">
        <v>17.25</v>
      </c>
      <c r="D15" s="148">
        <v>45.412</v>
      </c>
      <c r="E15" s="76"/>
      <c r="F15" s="16"/>
      <c r="G15" s="11"/>
      <c r="H15" s="161"/>
      <c r="I15" s="350"/>
      <c r="J15" s="350"/>
      <c r="K15" s="125"/>
      <c r="L15" s="5"/>
      <c r="M15" s="4"/>
      <c r="N15" s="5"/>
    </row>
    <row r="16" spans="1:14" ht="15" customHeight="1">
      <c r="A16" s="214" t="s">
        <v>18</v>
      </c>
      <c r="B16" s="148" t="s">
        <v>101</v>
      </c>
      <c r="C16" s="148">
        <v>1170</v>
      </c>
      <c r="D16" s="148">
        <v>8.974</v>
      </c>
      <c r="E16" s="76"/>
      <c r="F16" s="16"/>
      <c r="G16" s="11"/>
      <c r="H16" s="13" t="s">
        <v>109</v>
      </c>
      <c r="I16" s="299"/>
      <c r="J16" s="212"/>
      <c r="K16" s="4"/>
      <c r="L16" s="5"/>
      <c r="M16" s="4"/>
      <c r="N16" s="5"/>
    </row>
    <row r="17" spans="1:14" ht="15" customHeight="1">
      <c r="A17" s="312"/>
      <c r="B17" s="149" t="s">
        <v>102</v>
      </c>
      <c r="C17" s="148">
        <v>0</v>
      </c>
      <c r="D17" s="148">
        <v>0</v>
      </c>
      <c r="E17" s="76"/>
      <c r="F17" s="16"/>
      <c r="G17" s="11"/>
      <c r="H17" s="13"/>
      <c r="I17" s="300"/>
      <c r="J17" s="186"/>
      <c r="K17" s="4"/>
      <c r="L17" s="5"/>
      <c r="M17" s="4"/>
      <c r="N17" s="5"/>
    </row>
    <row r="18" spans="1:14" ht="15" customHeight="1">
      <c r="A18" s="312"/>
      <c r="B18" s="148" t="s">
        <v>115</v>
      </c>
      <c r="C18" s="148">
        <v>34.5</v>
      </c>
      <c r="D18" s="148">
        <v>45.412</v>
      </c>
      <c r="E18" s="76"/>
      <c r="F18" s="16"/>
      <c r="G18" s="11"/>
      <c r="H18" s="13"/>
      <c r="I18" s="311"/>
      <c r="J18" s="193"/>
      <c r="K18" s="4"/>
      <c r="L18" s="5"/>
      <c r="M18" s="4"/>
      <c r="N18" s="5"/>
    </row>
    <row r="19" spans="1:14" ht="15" customHeight="1">
      <c r="A19" s="346" t="s">
        <v>19</v>
      </c>
      <c r="B19" s="148" t="s">
        <v>101</v>
      </c>
      <c r="C19" s="122">
        <f>49+109</f>
        <v>158</v>
      </c>
      <c r="D19" s="148">
        <v>8.974</v>
      </c>
      <c r="E19" s="125"/>
      <c r="F19" s="5"/>
      <c r="G19" s="4"/>
      <c r="H19" s="5"/>
      <c r="I19" s="299">
        <v>2000</v>
      </c>
      <c r="J19" s="212">
        <v>138.7</v>
      </c>
      <c r="K19" s="4"/>
      <c r="L19" s="5"/>
      <c r="M19" s="4"/>
      <c r="N19" s="5"/>
    </row>
    <row r="20" spans="1:14" ht="15" customHeight="1">
      <c r="A20" s="347"/>
      <c r="B20" s="149" t="s">
        <v>102</v>
      </c>
      <c r="C20" s="122">
        <v>0</v>
      </c>
      <c r="D20" s="148">
        <v>0</v>
      </c>
      <c r="E20" s="125"/>
      <c r="F20" s="5"/>
      <c r="G20" s="4"/>
      <c r="H20" s="5"/>
      <c r="I20" s="300"/>
      <c r="J20" s="186"/>
      <c r="K20" s="4"/>
      <c r="L20" s="5"/>
      <c r="M20" s="4"/>
      <c r="N20" s="5"/>
    </row>
    <row r="21" spans="1:14" ht="15" customHeight="1">
      <c r="A21" s="348"/>
      <c r="B21" s="148" t="s">
        <v>115</v>
      </c>
      <c r="C21" s="122">
        <v>34.5</v>
      </c>
      <c r="D21" s="148">
        <v>45.412</v>
      </c>
      <c r="E21" s="125"/>
      <c r="F21" s="5"/>
      <c r="G21" s="4"/>
      <c r="H21" s="5"/>
      <c r="I21" s="311"/>
      <c r="J21" s="193"/>
      <c r="K21" s="4"/>
      <c r="L21" s="5"/>
      <c r="M21" s="4"/>
      <c r="N21" s="5"/>
    </row>
    <row r="22" spans="1:14" ht="15" customHeight="1">
      <c r="A22" s="346" t="s">
        <v>20</v>
      </c>
      <c r="B22" s="148" t="s">
        <v>101</v>
      </c>
      <c r="C22" s="122">
        <v>40</v>
      </c>
      <c r="D22" s="148">
        <v>8.974</v>
      </c>
      <c r="E22" s="125"/>
      <c r="F22" s="5"/>
      <c r="G22" s="4"/>
      <c r="H22" s="5"/>
      <c r="I22" s="299"/>
      <c r="J22" s="212"/>
      <c r="K22" s="4"/>
      <c r="L22" s="5"/>
      <c r="M22" s="4"/>
      <c r="N22" s="5"/>
    </row>
    <row r="23" spans="1:14" ht="15" customHeight="1">
      <c r="A23" s="347"/>
      <c r="B23" s="149" t="s">
        <v>102</v>
      </c>
      <c r="C23" s="122">
        <v>0</v>
      </c>
      <c r="D23" s="148">
        <v>0</v>
      </c>
      <c r="E23" s="125"/>
      <c r="F23" s="5"/>
      <c r="G23" s="4"/>
      <c r="H23" s="5"/>
      <c r="I23" s="300"/>
      <c r="J23" s="186"/>
      <c r="K23" s="4"/>
      <c r="L23" s="5"/>
      <c r="M23" s="4"/>
      <c r="N23" s="5"/>
    </row>
    <row r="24" spans="1:14" ht="15" customHeight="1">
      <c r="A24" s="348"/>
      <c r="B24" s="148" t="s">
        <v>115</v>
      </c>
      <c r="C24" s="122">
        <v>34.5</v>
      </c>
      <c r="D24" s="148">
        <v>45.412</v>
      </c>
      <c r="E24" s="125"/>
      <c r="F24" s="5"/>
      <c r="G24" s="4"/>
      <c r="H24" s="5"/>
      <c r="I24" s="311"/>
      <c r="J24" s="193"/>
      <c r="K24" s="4"/>
      <c r="L24" s="5"/>
      <c r="M24" s="4"/>
      <c r="N24" s="5"/>
    </row>
    <row r="25" spans="1:14" ht="15" customHeight="1">
      <c r="A25" s="346" t="s">
        <v>21</v>
      </c>
      <c r="B25" s="148" t="s">
        <v>101</v>
      </c>
      <c r="C25" s="122">
        <v>32</v>
      </c>
      <c r="D25" s="148">
        <v>8.974</v>
      </c>
      <c r="E25" s="125"/>
      <c r="F25" s="5"/>
      <c r="G25" s="4"/>
      <c r="H25" s="5"/>
      <c r="I25" s="299"/>
      <c r="J25" s="212"/>
      <c r="K25" s="4"/>
      <c r="L25" s="5"/>
      <c r="M25" s="4"/>
      <c r="N25" s="5"/>
    </row>
    <row r="26" spans="1:14" ht="15" customHeight="1">
      <c r="A26" s="347"/>
      <c r="B26" s="149" t="s">
        <v>102</v>
      </c>
      <c r="C26" s="122">
        <v>0</v>
      </c>
      <c r="D26" s="148">
        <v>0</v>
      </c>
      <c r="E26" s="125"/>
      <c r="F26" s="5"/>
      <c r="G26" s="4"/>
      <c r="H26" s="5"/>
      <c r="I26" s="300"/>
      <c r="J26" s="186"/>
      <c r="K26" s="4"/>
      <c r="L26" s="5"/>
      <c r="M26" s="4"/>
      <c r="N26" s="5"/>
    </row>
    <row r="27" spans="1:14" ht="15" customHeight="1">
      <c r="A27" s="348"/>
      <c r="B27" s="148" t="s">
        <v>115</v>
      </c>
      <c r="C27" s="122">
        <v>34.5</v>
      </c>
      <c r="D27" s="148">
        <v>45.412</v>
      </c>
      <c r="E27" s="125"/>
      <c r="F27" s="5"/>
      <c r="G27" s="4"/>
      <c r="H27" s="5"/>
      <c r="I27" s="311"/>
      <c r="J27" s="193"/>
      <c r="K27" s="4"/>
      <c r="L27" s="5"/>
      <c r="M27" s="4"/>
      <c r="N27" s="5"/>
    </row>
    <row r="28" spans="1:14" ht="15" customHeight="1">
      <c r="A28" s="346" t="s">
        <v>70</v>
      </c>
      <c r="B28" s="148" t="s">
        <v>101</v>
      </c>
      <c r="C28" s="122">
        <v>11</v>
      </c>
      <c r="D28" s="148">
        <v>8.974</v>
      </c>
      <c r="E28" s="125"/>
      <c r="F28" s="5"/>
      <c r="G28" s="4"/>
      <c r="H28" s="5"/>
      <c r="I28" s="299"/>
      <c r="J28" s="212"/>
      <c r="K28" s="4"/>
      <c r="L28" s="5"/>
      <c r="M28" s="4"/>
      <c r="N28" s="5"/>
    </row>
    <row r="29" spans="1:14" ht="15" customHeight="1">
      <c r="A29" s="347"/>
      <c r="B29" s="149" t="s">
        <v>102</v>
      </c>
      <c r="C29" s="122">
        <v>0</v>
      </c>
      <c r="D29" s="148">
        <v>0</v>
      </c>
      <c r="E29" s="125"/>
      <c r="F29" s="5"/>
      <c r="G29" s="4"/>
      <c r="H29" s="5"/>
      <c r="I29" s="300"/>
      <c r="J29" s="186"/>
      <c r="K29" s="4"/>
      <c r="L29" s="5"/>
      <c r="M29" s="4"/>
      <c r="N29" s="5"/>
    </row>
    <row r="30" spans="1:14" ht="15" customHeight="1">
      <c r="A30" s="348"/>
      <c r="B30" s="148" t="s">
        <v>115</v>
      </c>
      <c r="C30" s="122">
        <v>34.5</v>
      </c>
      <c r="D30" s="148">
        <v>45.412</v>
      </c>
      <c r="E30" s="125"/>
      <c r="F30" s="5"/>
      <c r="G30" s="4"/>
      <c r="H30" s="5"/>
      <c r="I30" s="311"/>
      <c r="J30" s="193"/>
      <c r="K30" s="4"/>
      <c r="L30" s="5"/>
      <c r="M30" s="4"/>
      <c r="N30" s="5"/>
    </row>
    <row r="31" spans="1:14" ht="15" customHeight="1">
      <c r="A31" s="346" t="s">
        <v>22</v>
      </c>
      <c r="B31" s="148" t="s">
        <v>101</v>
      </c>
      <c r="C31" s="367">
        <v>0</v>
      </c>
      <c r="D31" s="148">
        <v>8.974</v>
      </c>
      <c r="E31" s="125"/>
      <c r="F31" s="5"/>
      <c r="G31" s="4"/>
      <c r="H31" s="5"/>
      <c r="I31" s="299"/>
      <c r="J31" s="212"/>
      <c r="K31" s="4"/>
      <c r="L31" s="5"/>
      <c r="M31" s="4"/>
      <c r="N31" s="5"/>
    </row>
    <row r="32" spans="1:14" ht="15" customHeight="1">
      <c r="A32" s="347"/>
      <c r="B32" s="149" t="s">
        <v>102</v>
      </c>
      <c r="C32" s="122">
        <v>29</v>
      </c>
      <c r="D32" s="148">
        <v>0</v>
      </c>
      <c r="E32" s="125"/>
      <c r="F32" s="5"/>
      <c r="G32" s="4"/>
      <c r="H32" s="5"/>
      <c r="I32" s="300"/>
      <c r="J32" s="186"/>
      <c r="K32" s="4"/>
      <c r="L32" s="5"/>
      <c r="M32" s="4"/>
      <c r="N32" s="5"/>
    </row>
    <row r="33" spans="1:14" ht="15" customHeight="1">
      <c r="A33" s="348"/>
      <c r="B33" s="148" t="s">
        <v>115</v>
      </c>
      <c r="C33" s="122">
        <v>34.5</v>
      </c>
      <c r="D33" s="148">
        <v>45.412</v>
      </c>
      <c r="E33" s="125"/>
      <c r="F33" s="5"/>
      <c r="G33" s="4"/>
      <c r="H33" s="5"/>
      <c r="I33" s="311"/>
      <c r="J33" s="193"/>
      <c r="K33" s="4"/>
      <c r="L33" s="5"/>
      <c r="M33" s="4"/>
      <c r="N33" s="5"/>
    </row>
    <row r="34" spans="1:14" ht="15" customHeight="1">
      <c r="A34" s="214" t="s">
        <v>23</v>
      </c>
      <c r="B34" s="148" t="s">
        <v>101</v>
      </c>
      <c r="C34" s="148"/>
      <c r="D34" s="148"/>
      <c r="E34" s="125"/>
      <c r="F34" s="5"/>
      <c r="G34" s="4"/>
      <c r="H34" s="5"/>
      <c r="I34" s="299"/>
      <c r="J34" s="212"/>
      <c r="K34" s="4"/>
      <c r="L34" s="5"/>
      <c r="M34" s="4"/>
      <c r="N34" s="5"/>
    </row>
    <row r="35" spans="1:14" ht="15" customHeight="1">
      <c r="A35" s="312"/>
      <c r="B35" s="149" t="s">
        <v>102</v>
      </c>
      <c r="C35" s="148"/>
      <c r="D35" s="148"/>
      <c r="E35" s="125"/>
      <c r="F35" s="5"/>
      <c r="G35" s="4"/>
      <c r="H35" s="5"/>
      <c r="I35" s="300"/>
      <c r="J35" s="186"/>
      <c r="K35" s="4"/>
      <c r="L35" s="5"/>
      <c r="M35" s="4"/>
      <c r="N35" s="5"/>
    </row>
    <row r="36" spans="1:14" ht="15" customHeight="1">
      <c r="A36" s="220"/>
      <c r="B36" s="148" t="s">
        <v>115</v>
      </c>
      <c r="C36" s="148"/>
      <c r="D36" s="148"/>
      <c r="E36" s="125"/>
      <c r="F36" s="5"/>
      <c r="G36" s="4"/>
      <c r="H36" s="5"/>
      <c r="I36" s="311"/>
      <c r="J36" s="193"/>
      <c r="K36" s="4"/>
      <c r="L36" s="5"/>
      <c r="M36" s="4"/>
      <c r="N36" s="5"/>
    </row>
    <row r="37" spans="1:14" ht="15" customHeight="1">
      <c r="A37" s="214" t="s">
        <v>24</v>
      </c>
      <c r="B37" s="148" t="s">
        <v>101</v>
      </c>
      <c r="C37" s="162"/>
      <c r="D37" s="148"/>
      <c r="E37" s="125"/>
      <c r="F37" s="5"/>
      <c r="G37" s="4"/>
      <c r="H37" s="5"/>
      <c r="I37" s="299"/>
      <c r="J37" s="212"/>
      <c r="K37" s="4"/>
      <c r="L37" s="5"/>
      <c r="M37" s="4"/>
      <c r="N37" s="5"/>
    </row>
    <row r="38" spans="1:14" ht="15" customHeight="1">
      <c r="A38" s="312"/>
      <c r="B38" s="149" t="s">
        <v>102</v>
      </c>
      <c r="C38" s="162"/>
      <c r="D38" s="148"/>
      <c r="E38" s="125"/>
      <c r="F38" s="5"/>
      <c r="G38" s="4"/>
      <c r="H38" s="5"/>
      <c r="I38" s="300"/>
      <c r="J38" s="186"/>
      <c r="K38" s="4"/>
      <c r="L38" s="5"/>
      <c r="M38" s="4"/>
      <c r="N38" s="5"/>
    </row>
    <row r="39" spans="1:14" ht="15" customHeight="1">
      <c r="A39" s="220"/>
      <c r="B39" s="148" t="s">
        <v>115</v>
      </c>
      <c r="C39" s="148"/>
      <c r="D39" s="148"/>
      <c r="E39" s="125"/>
      <c r="F39" s="5"/>
      <c r="G39" s="4"/>
      <c r="H39" s="5"/>
      <c r="I39" s="311"/>
      <c r="J39" s="193"/>
      <c r="K39" s="4"/>
      <c r="L39" s="5"/>
      <c r="M39" s="4"/>
      <c r="N39" s="5"/>
    </row>
    <row r="40" spans="1:14" ht="15" customHeight="1">
      <c r="A40" s="214" t="s">
        <v>25</v>
      </c>
      <c r="B40" s="148" t="s">
        <v>101</v>
      </c>
      <c r="C40" s="148"/>
      <c r="D40" s="148"/>
      <c r="E40" s="125"/>
      <c r="F40" s="5"/>
      <c r="G40" s="4"/>
      <c r="H40" s="5"/>
      <c r="I40" s="299"/>
      <c r="J40" s="212"/>
      <c r="K40" s="4"/>
      <c r="L40" s="5"/>
      <c r="M40" s="4"/>
      <c r="N40" s="5"/>
    </row>
    <row r="41" spans="1:14" ht="15" customHeight="1">
      <c r="A41" s="312"/>
      <c r="B41" s="149" t="s">
        <v>102</v>
      </c>
      <c r="C41" s="148"/>
      <c r="D41" s="148"/>
      <c r="E41" s="125"/>
      <c r="F41" s="5"/>
      <c r="G41" s="4"/>
      <c r="H41" s="5"/>
      <c r="I41" s="300"/>
      <c r="J41" s="186"/>
      <c r="K41" s="4"/>
      <c r="L41" s="5"/>
      <c r="M41" s="4"/>
      <c r="N41" s="5"/>
    </row>
    <row r="42" spans="1:14" ht="15" customHeight="1">
      <c r="A42" s="220"/>
      <c r="B42" s="148" t="s">
        <v>115</v>
      </c>
      <c r="C42" s="148"/>
      <c r="D42" s="148"/>
      <c r="E42" s="125"/>
      <c r="F42" s="5"/>
      <c r="G42" s="4"/>
      <c r="H42" s="5"/>
      <c r="I42" s="311"/>
      <c r="J42" s="193"/>
      <c r="K42" s="4"/>
      <c r="L42" s="5"/>
      <c r="M42" s="4"/>
      <c r="N42" s="5"/>
    </row>
    <row r="43" spans="1:14" ht="15" customHeight="1">
      <c r="A43" s="214" t="s">
        <v>26</v>
      </c>
      <c r="B43" s="148" t="s">
        <v>101</v>
      </c>
      <c r="C43" s="148"/>
      <c r="D43" s="148"/>
      <c r="E43" s="76"/>
      <c r="F43" s="15"/>
      <c r="G43" s="14"/>
      <c r="H43" s="15"/>
      <c r="I43" s="299"/>
      <c r="J43" s="212"/>
      <c r="K43" s="14"/>
      <c r="L43" s="15"/>
      <c r="M43" s="14"/>
      <c r="N43" s="15"/>
    </row>
    <row r="44" spans="1:14" ht="15" customHeight="1">
      <c r="A44" s="312"/>
      <c r="B44" s="149" t="s">
        <v>102</v>
      </c>
      <c r="C44" s="148"/>
      <c r="D44" s="148"/>
      <c r="E44" s="76"/>
      <c r="F44" s="15"/>
      <c r="G44" s="14"/>
      <c r="H44" s="15"/>
      <c r="I44" s="300"/>
      <c r="J44" s="186"/>
      <c r="K44" s="14"/>
      <c r="L44" s="15"/>
      <c r="M44" s="14"/>
      <c r="N44" s="15"/>
    </row>
    <row r="45" spans="1:14" ht="15" customHeight="1" thickBot="1">
      <c r="A45" s="215"/>
      <c r="B45" s="148" t="s">
        <v>115</v>
      </c>
      <c r="C45" s="148"/>
      <c r="D45" s="148"/>
      <c r="E45" s="75"/>
      <c r="F45" s="3"/>
      <c r="G45" s="2"/>
      <c r="H45" s="3"/>
      <c r="I45" s="175"/>
      <c r="J45" s="213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9">
    <mergeCell ref="I37:I39"/>
    <mergeCell ref="I40:I42"/>
    <mergeCell ref="I43:I45"/>
    <mergeCell ref="J31:J33"/>
    <mergeCell ref="J34:J36"/>
    <mergeCell ref="J37:J39"/>
    <mergeCell ref="J40:J42"/>
    <mergeCell ref="J43:J45"/>
    <mergeCell ref="I28:I30"/>
    <mergeCell ref="J28:J30"/>
    <mergeCell ref="I31:I33"/>
    <mergeCell ref="I34:I36"/>
    <mergeCell ref="I22:I24"/>
    <mergeCell ref="J22:J24"/>
    <mergeCell ref="I25:I27"/>
    <mergeCell ref="J25:J27"/>
    <mergeCell ref="I19:I21"/>
    <mergeCell ref="J19:J21"/>
    <mergeCell ref="I11:I12"/>
    <mergeCell ref="J11:J12"/>
    <mergeCell ref="I13:I15"/>
    <mergeCell ref="J13:J15"/>
    <mergeCell ref="I16:I18"/>
    <mergeCell ref="J16:J18"/>
    <mergeCell ref="A11:A12"/>
    <mergeCell ref="I9:J9"/>
    <mergeCell ref="K9:L9"/>
    <mergeCell ref="F9:F10"/>
    <mergeCell ref="G9:H9"/>
    <mergeCell ref="A34:A36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25:A27"/>
    <mergeCell ref="A28:A30"/>
    <mergeCell ref="A31:A33"/>
    <mergeCell ref="A13:A15"/>
    <mergeCell ref="A16:A18"/>
    <mergeCell ref="A19:A21"/>
    <mergeCell ref="A22:A24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D32" sqref="D3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36" t="s">
        <v>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  <c r="O6" s="42"/>
    </row>
    <row r="7" spans="1:15" ht="9.75" customHeight="1" thickBo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O7" s="42"/>
    </row>
    <row r="8" spans="1:15" ht="15" customHeight="1" thickBot="1" thickTop="1">
      <c r="A8" s="242" t="s">
        <v>6</v>
      </c>
      <c r="B8" s="245" t="s">
        <v>7</v>
      </c>
      <c r="C8" s="246"/>
      <c r="D8" s="247"/>
      <c r="E8" s="245" t="s">
        <v>11</v>
      </c>
      <c r="F8" s="247"/>
      <c r="G8" s="183" t="s">
        <v>15</v>
      </c>
      <c r="H8" s="248"/>
      <c r="I8" s="248"/>
      <c r="J8" s="248"/>
      <c r="K8" s="248"/>
      <c r="L8" s="248"/>
      <c r="M8" s="248"/>
      <c r="N8" s="166"/>
      <c r="O8" s="42"/>
    </row>
    <row r="9" spans="1:15" ht="15" customHeight="1" thickTop="1">
      <c r="A9" s="243"/>
      <c r="B9" s="251" t="s">
        <v>8</v>
      </c>
      <c r="C9" s="227"/>
      <c r="D9" s="233" t="s">
        <v>9</v>
      </c>
      <c r="E9" s="249" t="s">
        <v>67</v>
      </c>
      <c r="F9" s="233" t="s">
        <v>9</v>
      </c>
      <c r="G9" s="228" t="s">
        <v>27</v>
      </c>
      <c r="H9" s="229"/>
      <c r="I9" s="228" t="s">
        <v>28</v>
      </c>
      <c r="J9" s="229"/>
      <c r="K9" s="228" t="s">
        <v>13</v>
      </c>
      <c r="L9" s="229"/>
      <c r="M9" s="228" t="s">
        <v>14</v>
      </c>
      <c r="N9" s="229"/>
      <c r="O9" s="42"/>
    </row>
    <row r="10" spans="1:15" ht="15" customHeight="1" thickBot="1">
      <c r="A10" s="244"/>
      <c r="B10" s="223"/>
      <c r="C10" s="226"/>
      <c r="D10" s="225"/>
      <c r="E10" s="250"/>
      <c r="F10" s="170"/>
      <c r="G10" s="18" t="s">
        <v>117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51" t="s">
        <v>16</v>
      </c>
      <c r="B11" s="109" t="s">
        <v>95</v>
      </c>
      <c r="C11" s="103">
        <v>3620</v>
      </c>
      <c r="D11" s="104">
        <f>5.91+2.352+0.093</f>
        <v>8.355</v>
      </c>
      <c r="E11" s="227">
        <v>118</v>
      </c>
      <c r="F11" s="233">
        <v>22.89</v>
      </c>
      <c r="G11" s="234">
        <f>151.23*84</f>
        <v>12703.32</v>
      </c>
      <c r="H11" s="235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23"/>
      <c r="B12" s="107" t="s">
        <v>96</v>
      </c>
      <c r="C12" s="100">
        <v>1040</v>
      </c>
      <c r="D12" s="108">
        <f>3.94+0.784+0.093</f>
        <v>4.817</v>
      </c>
      <c r="E12" s="226"/>
      <c r="F12" s="225"/>
      <c r="G12" s="224"/>
      <c r="H12" s="231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182"/>
      <c r="B13" s="105" t="s">
        <v>108</v>
      </c>
      <c r="C13" s="99">
        <v>33</v>
      </c>
      <c r="D13" s="106">
        <v>145.317</v>
      </c>
      <c r="E13" s="165"/>
      <c r="F13" s="167"/>
      <c r="G13" s="169"/>
      <c r="H13" s="232"/>
      <c r="I13" s="48"/>
      <c r="J13" s="49"/>
      <c r="K13" s="48"/>
      <c r="L13" s="49"/>
      <c r="M13" s="48"/>
      <c r="N13" s="49"/>
      <c r="O13" s="42"/>
    </row>
    <row r="14" spans="1:15" ht="15" customHeight="1">
      <c r="A14" s="181" t="s">
        <v>17</v>
      </c>
      <c r="B14" s="109" t="s">
        <v>95</v>
      </c>
      <c r="C14" s="100">
        <v>3180</v>
      </c>
      <c r="D14" s="104">
        <f>5.91+2.352+0.093</f>
        <v>8.355</v>
      </c>
      <c r="E14" s="183">
        <f>54+2</f>
        <v>56</v>
      </c>
      <c r="F14" s="166">
        <f>17.73+5.16</f>
        <v>22.89</v>
      </c>
      <c r="G14" s="168">
        <f>151.23*84</f>
        <v>12703.32</v>
      </c>
      <c r="H14" s="230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23"/>
      <c r="B15" s="107" t="s">
        <v>96</v>
      </c>
      <c r="C15" s="100">
        <v>880</v>
      </c>
      <c r="D15" s="108">
        <f>3.94+0.784+0.093</f>
        <v>4.817</v>
      </c>
      <c r="E15" s="226"/>
      <c r="F15" s="225"/>
      <c r="G15" s="224"/>
      <c r="H15" s="231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182"/>
      <c r="B16" s="105" t="s">
        <v>108</v>
      </c>
      <c r="C16" s="100">
        <v>33</v>
      </c>
      <c r="D16" s="106">
        <v>145.317</v>
      </c>
      <c r="E16" s="226"/>
      <c r="F16" s="225"/>
      <c r="G16" s="224"/>
      <c r="H16" s="231"/>
      <c r="I16" s="50"/>
      <c r="J16" s="51"/>
      <c r="K16" s="50"/>
      <c r="L16" s="51"/>
      <c r="M16" s="50"/>
      <c r="N16" s="51"/>
      <c r="O16" s="42"/>
    </row>
    <row r="17" spans="1:15" ht="15" customHeight="1">
      <c r="A17" s="181" t="s">
        <v>18</v>
      </c>
      <c r="B17" s="109" t="s">
        <v>95</v>
      </c>
      <c r="C17" s="101">
        <v>3540</v>
      </c>
      <c r="D17" s="104">
        <f>5.91+2.352+0.093</f>
        <v>8.355</v>
      </c>
      <c r="E17" s="183">
        <v>50</v>
      </c>
      <c r="F17" s="166">
        <v>22.89</v>
      </c>
      <c r="G17" s="168">
        <f>151.23*84</f>
        <v>12703.32</v>
      </c>
      <c r="H17" s="230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23"/>
      <c r="B18" s="107" t="s">
        <v>96</v>
      </c>
      <c r="C18" s="100">
        <v>1040</v>
      </c>
      <c r="D18" s="108">
        <f>3.94+0.784+0.093</f>
        <v>4.817</v>
      </c>
      <c r="E18" s="226"/>
      <c r="F18" s="225"/>
      <c r="G18" s="224"/>
      <c r="H18" s="231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182"/>
      <c r="B19" s="105" t="s">
        <v>108</v>
      </c>
      <c r="C19" s="99">
        <v>33</v>
      </c>
      <c r="D19" s="106">
        <v>145.317</v>
      </c>
      <c r="E19" s="165"/>
      <c r="F19" s="167"/>
      <c r="G19" s="169"/>
      <c r="H19" s="232"/>
      <c r="I19" s="48"/>
      <c r="J19" s="49"/>
      <c r="K19" s="48"/>
      <c r="L19" s="49"/>
      <c r="M19" s="48"/>
      <c r="N19" s="49"/>
      <c r="O19" s="42"/>
    </row>
    <row r="20" spans="1:15" ht="15" customHeight="1">
      <c r="A20" s="181" t="s">
        <v>19</v>
      </c>
      <c r="B20" s="109" t="s">
        <v>95</v>
      </c>
      <c r="C20" s="101">
        <v>3120</v>
      </c>
      <c r="D20" s="104">
        <f>5.91+2.352+0.093</f>
        <v>8.355</v>
      </c>
      <c r="E20" s="183">
        <v>42</v>
      </c>
      <c r="F20" s="166">
        <v>25.76</v>
      </c>
      <c r="G20" s="168">
        <f>151.23*84</f>
        <v>12703.32</v>
      </c>
      <c r="H20" s="230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23"/>
      <c r="B21" s="107" t="s">
        <v>96</v>
      </c>
      <c r="C21" s="100">
        <v>980</v>
      </c>
      <c r="D21" s="108">
        <f>3.94+0.784+0.093</f>
        <v>4.817</v>
      </c>
      <c r="E21" s="226"/>
      <c r="F21" s="225"/>
      <c r="G21" s="224"/>
      <c r="H21" s="231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182"/>
      <c r="B22" s="105" t="s">
        <v>108</v>
      </c>
      <c r="C22" s="99">
        <v>33</v>
      </c>
      <c r="D22" s="106">
        <v>145.317</v>
      </c>
      <c r="E22" s="165"/>
      <c r="F22" s="167"/>
      <c r="G22" s="169"/>
      <c r="H22" s="232"/>
      <c r="I22" s="48"/>
      <c r="J22" s="49"/>
      <c r="K22" s="48"/>
      <c r="L22" s="49"/>
      <c r="M22" s="48"/>
      <c r="N22" s="49"/>
      <c r="O22" s="42"/>
    </row>
    <row r="23" spans="1:15" ht="15" customHeight="1">
      <c r="A23" s="181" t="s">
        <v>20</v>
      </c>
      <c r="B23" s="109" t="s">
        <v>95</v>
      </c>
      <c r="C23" s="101">
        <v>2560</v>
      </c>
      <c r="D23" s="104">
        <f>5.91+2.352+0.093</f>
        <v>8.355</v>
      </c>
      <c r="E23" s="183">
        <f>43+15</f>
        <v>58</v>
      </c>
      <c r="F23" s="166">
        <f>19.95+5.81</f>
        <v>25.759999999999998</v>
      </c>
      <c r="G23" s="168">
        <f>151.23*84</f>
        <v>12703.32</v>
      </c>
      <c r="H23" s="166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23"/>
      <c r="B24" s="107" t="s">
        <v>96</v>
      </c>
      <c r="C24" s="100">
        <v>720</v>
      </c>
      <c r="D24" s="108">
        <f>3.94+0.784+0.093</f>
        <v>4.817</v>
      </c>
      <c r="E24" s="226"/>
      <c r="F24" s="225"/>
      <c r="G24" s="224"/>
      <c r="H24" s="22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182"/>
      <c r="B25" s="105" t="s">
        <v>108</v>
      </c>
      <c r="C25" s="99">
        <v>33</v>
      </c>
      <c r="D25" s="106">
        <v>145.317</v>
      </c>
      <c r="E25" s="165"/>
      <c r="F25" s="167"/>
      <c r="G25" s="169"/>
      <c r="H25" s="167"/>
      <c r="I25" s="48"/>
      <c r="J25" s="49"/>
      <c r="K25" s="48"/>
      <c r="L25" s="49"/>
      <c r="M25" s="48"/>
      <c r="N25" s="49"/>
      <c r="O25" s="42"/>
    </row>
    <row r="26" spans="1:15" ht="15" customHeight="1">
      <c r="A26" s="181" t="s">
        <v>69</v>
      </c>
      <c r="B26" s="109" t="s">
        <v>95</v>
      </c>
      <c r="C26" s="101">
        <v>2400</v>
      </c>
      <c r="D26" s="104">
        <f>5.91+2.352+0.093</f>
        <v>8.355</v>
      </c>
      <c r="E26" s="183">
        <f>60+5</f>
        <v>65</v>
      </c>
      <c r="F26" s="166">
        <v>25.76</v>
      </c>
      <c r="G26" s="168">
        <f>151.23*84</f>
        <v>12703.32</v>
      </c>
      <c r="H26" s="166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23"/>
      <c r="B27" s="105" t="s">
        <v>96</v>
      </c>
      <c r="C27" s="100">
        <v>700</v>
      </c>
      <c r="D27" s="108">
        <f>3.94+0.784+0.093</f>
        <v>4.817</v>
      </c>
      <c r="E27" s="226"/>
      <c r="F27" s="225"/>
      <c r="G27" s="224"/>
      <c r="H27" s="22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182"/>
      <c r="B28" s="105" t="s">
        <v>108</v>
      </c>
      <c r="C28" s="99">
        <v>33</v>
      </c>
      <c r="D28" s="106">
        <v>145.317</v>
      </c>
      <c r="E28" s="165"/>
      <c r="F28" s="167"/>
      <c r="G28" s="169"/>
      <c r="H28" s="167"/>
      <c r="I28" s="48"/>
      <c r="J28" s="49"/>
      <c r="K28" s="48"/>
      <c r="L28" s="49"/>
      <c r="M28" s="48"/>
      <c r="N28" s="49"/>
      <c r="O28" s="42"/>
    </row>
    <row r="29" spans="1:15" ht="15" customHeight="1">
      <c r="A29" s="181" t="s">
        <v>70</v>
      </c>
      <c r="B29" s="109" t="s">
        <v>95</v>
      </c>
      <c r="C29" s="110">
        <v>2240</v>
      </c>
      <c r="D29" s="104">
        <f>5.91+2.352+0.093</f>
        <v>8.355</v>
      </c>
      <c r="E29" s="183">
        <v>77</v>
      </c>
      <c r="F29" s="166">
        <v>25.76</v>
      </c>
      <c r="G29" s="168">
        <f>151.23*84</f>
        <v>12703.32</v>
      </c>
      <c r="H29" s="166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23"/>
      <c r="B30" s="107" t="s">
        <v>96</v>
      </c>
      <c r="C30" s="108">
        <v>640</v>
      </c>
      <c r="D30" s="108">
        <f>3.94+0.784+0.093</f>
        <v>4.817</v>
      </c>
      <c r="E30" s="226"/>
      <c r="F30" s="225"/>
      <c r="G30" s="224"/>
      <c r="H30" s="225"/>
      <c r="I30" s="7"/>
      <c r="J30" s="8"/>
      <c r="K30" s="7"/>
      <c r="L30" s="8"/>
      <c r="M30" s="7"/>
      <c r="N30" s="8"/>
      <c r="O30" s="42"/>
    </row>
    <row r="31" spans="1:15" ht="15" customHeight="1">
      <c r="A31" s="182"/>
      <c r="B31" s="105" t="s">
        <v>108</v>
      </c>
      <c r="C31" s="106">
        <v>33</v>
      </c>
      <c r="D31" s="106">
        <v>145.317</v>
      </c>
      <c r="E31" s="165"/>
      <c r="F31" s="167"/>
      <c r="G31" s="169"/>
      <c r="H31" s="167"/>
      <c r="I31" s="21"/>
      <c r="J31" s="22"/>
      <c r="K31" s="21"/>
      <c r="L31" s="22"/>
      <c r="M31" s="21"/>
      <c r="N31" s="22"/>
      <c r="O31" s="42"/>
    </row>
    <row r="32" spans="1:15" ht="15" customHeight="1">
      <c r="A32" s="181" t="s">
        <v>22</v>
      </c>
      <c r="B32" s="109" t="s">
        <v>95</v>
      </c>
      <c r="C32" s="110">
        <v>1940</v>
      </c>
      <c r="D32" s="110">
        <f>6.04+2.352+0.093</f>
        <v>8.485</v>
      </c>
      <c r="E32" s="183">
        <v>118</v>
      </c>
      <c r="F32" s="166">
        <v>25.76</v>
      </c>
      <c r="G32" s="168">
        <f>151.23*84</f>
        <v>12703.32</v>
      </c>
      <c r="H32" s="166">
        <v>12.33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223"/>
      <c r="B33" s="107" t="s">
        <v>96</v>
      </c>
      <c r="C33" s="108">
        <v>580</v>
      </c>
      <c r="D33" s="108">
        <f>0.784+4.03+0.093</f>
        <v>4.907</v>
      </c>
      <c r="E33" s="226"/>
      <c r="F33" s="225"/>
      <c r="G33" s="224"/>
      <c r="H33" s="225"/>
      <c r="I33" s="21"/>
      <c r="J33" s="22"/>
      <c r="K33" s="21"/>
      <c r="L33" s="22"/>
      <c r="M33" s="21"/>
      <c r="N33" s="22"/>
      <c r="O33" s="42"/>
    </row>
    <row r="34" spans="1:15" ht="15" customHeight="1">
      <c r="A34" s="182"/>
      <c r="B34" s="105" t="s">
        <v>108</v>
      </c>
      <c r="C34" s="106">
        <v>33</v>
      </c>
      <c r="D34" s="106">
        <v>145.317</v>
      </c>
      <c r="E34" s="165"/>
      <c r="F34" s="167"/>
      <c r="G34" s="169"/>
      <c r="H34" s="167"/>
      <c r="I34" s="52"/>
      <c r="J34" s="53"/>
      <c r="K34" s="52"/>
      <c r="L34" s="53"/>
      <c r="M34" s="52"/>
      <c r="N34" s="53"/>
      <c r="O34" s="42"/>
    </row>
    <row r="35" spans="1:15" ht="13.5" customHeight="1">
      <c r="A35" s="181" t="s">
        <v>23</v>
      </c>
      <c r="B35" s="109" t="s">
        <v>95</v>
      </c>
      <c r="C35" s="101"/>
      <c r="D35" s="110"/>
      <c r="E35" s="183"/>
      <c r="F35" s="166"/>
      <c r="G35" s="168"/>
      <c r="H35" s="166"/>
      <c r="I35" s="52"/>
      <c r="J35" s="53"/>
      <c r="K35" s="52"/>
      <c r="L35" s="53"/>
      <c r="M35" s="52"/>
      <c r="N35" s="53"/>
      <c r="O35" s="42"/>
    </row>
    <row r="36" spans="1:15" ht="11.25" customHeight="1">
      <c r="A36" s="182"/>
      <c r="B36" s="105" t="s">
        <v>96</v>
      </c>
      <c r="C36" s="99"/>
      <c r="D36" s="106"/>
      <c r="E36" s="165"/>
      <c r="F36" s="167"/>
      <c r="G36" s="169"/>
      <c r="H36" s="167"/>
      <c r="I36" s="52"/>
      <c r="J36" s="53"/>
      <c r="K36" s="52"/>
      <c r="L36" s="53"/>
      <c r="M36" s="52"/>
      <c r="N36" s="53"/>
      <c r="O36" s="42"/>
    </row>
    <row r="37" spans="1:15" ht="14.25" customHeight="1">
      <c r="A37" s="181" t="s">
        <v>24</v>
      </c>
      <c r="B37" s="109" t="s">
        <v>95</v>
      </c>
      <c r="C37" s="101"/>
      <c r="D37" s="110"/>
      <c r="E37" s="183"/>
      <c r="F37" s="166"/>
      <c r="G37" s="168"/>
      <c r="H37" s="166"/>
      <c r="I37" s="52"/>
      <c r="J37" s="53"/>
      <c r="K37" s="52"/>
      <c r="L37" s="53"/>
      <c r="M37" s="52"/>
      <c r="N37" s="53"/>
      <c r="O37" s="42"/>
    </row>
    <row r="38" spans="1:15" ht="12.75" customHeight="1">
      <c r="A38" s="182"/>
      <c r="B38" s="105" t="s">
        <v>96</v>
      </c>
      <c r="C38" s="99"/>
      <c r="D38" s="106"/>
      <c r="E38" s="165"/>
      <c r="F38" s="167"/>
      <c r="G38" s="169"/>
      <c r="H38" s="167"/>
      <c r="I38" s="52"/>
      <c r="J38" s="53"/>
      <c r="K38" s="52"/>
      <c r="L38" s="53"/>
      <c r="M38" s="52"/>
      <c r="N38" s="53"/>
      <c r="O38" s="42"/>
    </row>
    <row r="39" spans="1:15" ht="15" customHeight="1">
      <c r="A39" s="181" t="s">
        <v>25</v>
      </c>
      <c r="B39" s="109" t="s">
        <v>95</v>
      </c>
      <c r="C39" s="101"/>
      <c r="D39" s="110"/>
      <c r="E39" s="183"/>
      <c r="F39" s="166"/>
      <c r="G39" s="168"/>
      <c r="H39" s="166"/>
      <c r="I39" s="52"/>
      <c r="J39" s="53"/>
      <c r="K39" s="52"/>
      <c r="L39" s="53"/>
      <c r="M39" s="52"/>
      <c r="N39" s="53"/>
      <c r="O39" s="42"/>
    </row>
    <row r="40" spans="1:15" ht="15" customHeight="1">
      <c r="A40" s="182"/>
      <c r="B40" s="105" t="s">
        <v>96</v>
      </c>
      <c r="C40" s="99"/>
      <c r="D40" s="106"/>
      <c r="E40" s="165"/>
      <c r="F40" s="167"/>
      <c r="G40" s="169"/>
      <c r="H40" s="167"/>
      <c r="I40" s="52"/>
      <c r="J40" s="53"/>
      <c r="K40" s="52"/>
      <c r="L40" s="53"/>
      <c r="M40" s="52"/>
      <c r="N40" s="53"/>
      <c r="O40" s="42"/>
    </row>
    <row r="41" spans="1:15" ht="12" customHeight="1">
      <c r="A41" s="181" t="s">
        <v>26</v>
      </c>
      <c r="B41" s="109" t="s">
        <v>95</v>
      </c>
      <c r="C41" s="101"/>
      <c r="D41" s="110"/>
      <c r="E41" s="183"/>
      <c r="F41" s="166"/>
      <c r="G41" s="168"/>
      <c r="H41" s="166"/>
      <c r="I41" s="72"/>
      <c r="J41" s="44"/>
      <c r="K41" s="72"/>
      <c r="L41" s="44"/>
      <c r="M41" s="72"/>
      <c r="N41" s="44"/>
      <c r="O41" s="42"/>
    </row>
    <row r="42" spans="1:15" ht="12.75" customHeight="1" thickBot="1">
      <c r="A42" s="171"/>
      <c r="B42" s="111" t="s">
        <v>96</v>
      </c>
      <c r="C42" s="112"/>
      <c r="D42" s="113"/>
      <c r="E42" s="221"/>
      <c r="F42" s="170"/>
      <c r="G42" s="222"/>
      <c r="H42" s="170"/>
      <c r="I42" s="47"/>
      <c r="J42" s="46"/>
      <c r="K42" s="47"/>
      <c r="L42" s="46"/>
      <c r="M42" s="47"/>
      <c r="N42" s="46"/>
      <c r="O42" s="42"/>
    </row>
    <row r="43" spans="1:15" ht="9.75" customHeight="1" thickTop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73">
    <mergeCell ref="E35:E36"/>
    <mergeCell ref="H37:H38"/>
    <mergeCell ref="A37:A38"/>
    <mergeCell ref="E37:E38"/>
    <mergeCell ref="F37:F38"/>
    <mergeCell ref="G37:G38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39:H40"/>
    <mergeCell ref="A32:A34"/>
    <mergeCell ref="G32:G34"/>
    <mergeCell ref="H32:H34"/>
    <mergeCell ref="E32:E34"/>
    <mergeCell ref="F32:F34"/>
    <mergeCell ref="A35:A36"/>
    <mergeCell ref="F35:F36"/>
    <mergeCell ref="G35:G36"/>
    <mergeCell ref="H35:H36"/>
    <mergeCell ref="H41:H42"/>
    <mergeCell ref="A41:A42"/>
    <mergeCell ref="E41:E42"/>
    <mergeCell ref="F41:F42"/>
    <mergeCell ref="G41:G42"/>
    <mergeCell ref="A39:A40"/>
    <mergeCell ref="E39:E40"/>
    <mergeCell ref="F39:F40"/>
    <mergeCell ref="G39:G40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6">
      <selection activeCell="D35" sqref="D35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273" t="s">
        <v>29</v>
      </c>
      <c r="J1" s="273"/>
      <c r="K1" s="273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273" t="s">
        <v>2</v>
      </c>
      <c r="J2" s="273"/>
      <c r="K2" s="273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273" t="s">
        <v>3</v>
      </c>
      <c r="J3" s="273"/>
      <c r="K3" s="273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274" t="s">
        <v>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56"/>
    </row>
    <row r="7" spans="1:15" ht="13.5" thickBo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56"/>
    </row>
    <row r="8" spans="1:15" ht="14.25" thickBot="1" thickTop="1">
      <c r="A8" s="268" t="s">
        <v>6</v>
      </c>
      <c r="B8" s="281" t="s">
        <v>7</v>
      </c>
      <c r="C8" s="282"/>
      <c r="D8" s="283"/>
      <c r="E8" s="281" t="s">
        <v>11</v>
      </c>
      <c r="F8" s="283"/>
      <c r="G8" s="288" t="s">
        <v>15</v>
      </c>
      <c r="H8" s="289"/>
      <c r="I8" s="289"/>
      <c r="J8" s="289"/>
      <c r="K8" s="289"/>
      <c r="L8" s="289"/>
      <c r="M8" s="289"/>
      <c r="N8" s="252"/>
      <c r="O8" s="56"/>
    </row>
    <row r="9" spans="1:15" ht="13.5" thickTop="1">
      <c r="A9" s="261"/>
      <c r="B9" s="284" t="s">
        <v>8</v>
      </c>
      <c r="C9" s="285"/>
      <c r="D9" s="270" t="s">
        <v>9</v>
      </c>
      <c r="E9" s="269" t="s">
        <v>68</v>
      </c>
      <c r="F9" s="270" t="s">
        <v>9</v>
      </c>
      <c r="G9" s="271" t="s">
        <v>27</v>
      </c>
      <c r="H9" s="272"/>
      <c r="I9" s="271" t="s">
        <v>28</v>
      </c>
      <c r="J9" s="272"/>
      <c r="K9" s="271" t="s">
        <v>13</v>
      </c>
      <c r="L9" s="272"/>
      <c r="M9" s="271" t="s">
        <v>14</v>
      </c>
      <c r="N9" s="272"/>
      <c r="O9" s="56"/>
    </row>
    <row r="10" spans="1:15" ht="13.5" thickBot="1">
      <c r="A10" s="280"/>
      <c r="B10" s="286"/>
      <c r="C10" s="287"/>
      <c r="D10" s="290"/>
      <c r="E10" s="291"/>
      <c r="F10" s="290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68" t="s">
        <v>16</v>
      </c>
      <c r="B11" s="61" t="s">
        <v>95</v>
      </c>
      <c r="C11" s="114">
        <v>1650</v>
      </c>
      <c r="D11" s="62">
        <f>5.91+2.971+0.093</f>
        <v>8.974</v>
      </c>
      <c r="E11" s="269">
        <v>213</v>
      </c>
      <c r="F11" s="270">
        <f>17.73+5.16</f>
        <v>22.89</v>
      </c>
      <c r="G11" s="267">
        <f>255*84</f>
        <v>21420</v>
      </c>
      <c r="H11" s="266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61"/>
      <c r="B12" s="65" t="s">
        <v>96</v>
      </c>
      <c r="C12" s="115">
        <v>240</v>
      </c>
      <c r="D12" s="66">
        <f>3.94+0.743+0.093</f>
        <v>4.776</v>
      </c>
      <c r="E12" s="263"/>
      <c r="F12" s="253"/>
      <c r="G12" s="259"/>
      <c r="H12" s="26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61"/>
      <c r="B13" s="65" t="s">
        <v>115</v>
      </c>
      <c r="C13" s="115">
        <v>17.25</v>
      </c>
      <c r="D13" s="66">
        <v>45.412</v>
      </c>
      <c r="E13" s="263"/>
      <c r="F13" s="253"/>
      <c r="G13" s="259"/>
      <c r="H13" s="265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1" t="s">
        <v>17</v>
      </c>
      <c r="B14" s="65" t="s">
        <v>95</v>
      </c>
      <c r="C14" s="115">
        <v>1800</v>
      </c>
      <c r="D14" s="62">
        <f>5.91+2.971+0.093</f>
        <v>8.974</v>
      </c>
      <c r="E14" s="262">
        <v>237</v>
      </c>
      <c r="F14" s="252">
        <v>22.89</v>
      </c>
      <c r="G14" s="258">
        <f>255*84</f>
        <v>21420</v>
      </c>
      <c r="H14" s="26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1"/>
      <c r="B15" s="65" t="s">
        <v>96</v>
      </c>
      <c r="C15" s="115">
        <v>300</v>
      </c>
      <c r="D15" s="66">
        <f>3.94+0.743+0.093</f>
        <v>4.776</v>
      </c>
      <c r="E15" s="263"/>
      <c r="F15" s="253"/>
      <c r="G15" s="259"/>
      <c r="H15" s="26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1"/>
      <c r="B16" s="65" t="s">
        <v>115</v>
      </c>
      <c r="C16" s="115">
        <v>17.25</v>
      </c>
      <c r="D16" s="66">
        <v>45.412</v>
      </c>
      <c r="E16" s="263"/>
      <c r="F16" s="253"/>
      <c r="G16" s="259"/>
      <c r="H16" s="265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1" t="s">
        <v>18</v>
      </c>
      <c r="B17" s="69" t="s">
        <v>95</v>
      </c>
      <c r="C17" s="116">
        <v>2040</v>
      </c>
      <c r="D17" s="62">
        <f>5.91+2.971+0.093</f>
        <v>8.974</v>
      </c>
      <c r="E17" s="262">
        <v>313</v>
      </c>
      <c r="F17" s="252">
        <v>22.89</v>
      </c>
      <c r="G17" s="258">
        <f>256*84</f>
        <v>21504</v>
      </c>
      <c r="H17" s="264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1"/>
      <c r="B18" s="65" t="s">
        <v>96</v>
      </c>
      <c r="C18" s="115">
        <v>270</v>
      </c>
      <c r="D18" s="66">
        <f>3.94+0.743+0.093</f>
        <v>4.776</v>
      </c>
      <c r="E18" s="263"/>
      <c r="F18" s="253"/>
      <c r="G18" s="259"/>
      <c r="H18" s="265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1"/>
      <c r="B19" s="65" t="s">
        <v>95</v>
      </c>
      <c r="C19" s="115">
        <v>17.25</v>
      </c>
      <c r="D19" s="66">
        <v>45.412</v>
      </c>
      <c r="E19" s="263"/>
      <c r="F19" s="253"/>
      <c r="G19" s="259"/>
      <c r="H19" s="265"/>
      <c r="I19" s="65"/>
      <c r="J19" s="66"/>
      <c r="K19" s="65"/>
      <c r="L19" s="66"/>
      <c r="M19" s="65"/>
      <c r="N19" s="66"/>
      <c r="O19" s="56"/>
    </row>
    <row r="20" spans="1:15" ht="13.5" thickTop="1">
      <c r="A20" s="260" t="s">
        <v>19</v>
      </c>
      <c r="B20" s="69" t="s">
        <v>95</v>
      </c>
      <c r="C20" s="116">
        <v>1680</v>
      </c>
      <c r="D20" s="62">
        <f>5.91+2.971+0.093</f>
        <v>8.974</v>
      </c>
      <c r="E20" s="262">
        <v>250</v>
      </c>
      <c r="F20" s="252">
        <v>25.76</v>
      </c>
      <c r="G20" s="258">
        <f>255*84</f>
        <v>21420</v>
      </c>
      <c r="H20" s="264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61"/>
      <c r="B21" s="65" t="s">
        <v>96</v>
      </c>
      <c r="C21" s="115">
        <v>300</v>
      </c>
      <c r="D21" s="66">
        <f>3.94+0.743+0.093</f>
        <v>4.776</v>
      </c>
      <c r="E21" s="263"/>
      <c r="F21" s="253"/>
      <c r="G21" s="259"/>
      <c r="H21" s="265"/>
      <c r="I21" s="65"/>
      <c r="J21" s="66"/>
      <c r="K21" s="65"/>
      <c r="L21" s="66"/>
      <c r="M21" s="65"/>
      <c r="N21" s="66"/>
      <c r="O21" s="56"/>
    </row>
    <row r="22" spans="1:15" ht="13.5" thickBot="1">
      <c r="A22" s="261"/>
      <c r="B22" s="65" t="s">
        <v>95</v>
      </c>
      <c r="C22" s="115">
        <v>17.25</v>
      </c>
      <c r="D22" s="66">
        <v>45.412</v>
      </c>
      <c r="E22" s="263"/>
      <c r="F22" s="253"/>
      <c r="G22" s="259"/>
      <c r="H22" s="265"/>
      <c r="I22" s="65"/>
      <c r="J22" s="66"/>
      <c r="K22" s="65"/>
      <c r="L22" s="66"/>
      <c r="M22" s="65"/>
      <c r="N22" s="66"/>
      <c r="O22" s="56"/>
    </row>
    <row r="23" spans="1:15" ht="13.5" thickTop="1">
      <c r="A23" s="260" t="s">
        <v>20</v>
      </c>
      <c r="B23" s="69" t="s">
        <v>95</v>
      </c>
      <c r="C23" s="116">
        <v>1110</v>
      </c>
      <c r="D23" s="62">
        <f>5.91+2.971+0.093</f>
        <v>8.974</v>
      </c>
      <c r="E23" s="262">
        <v>220</v>
      </c>
      <c r="F23" s="252">
        <v>25.76</v>
      </c>
      <c r="G23" s="258">
        <f>255*84</f>
        <v>21420</v>
      </c>
      <c r="H23" s="252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1"/>
      <c r="B24" s="65" t="s">
        <v>96</v>
      </c>
      <c r="C24" s="115">
        <v>150</v>
      </c>
      <c r="D24" s="66">
        <f>3.94+0.743+0.093</f>
        <v>4.776</v>
      </c>
      <c r="E24" s="263"/>
      <c r="F24" s="253"/>
      <c r="G24" s="259"/>
      <c r="H24" s="253"/>
      <c r="I24" s="65"/>
      <c r="J24" s="66"/>
      <c r="K24" s="65"/>
      <c r="L24" s="66"/>
      <c r="M24" s="65"/>
      <c r="N24" s="66"/>
      <c r="O24" s="56"/>
    </row>
    <row r="25" spans="1:15" ht="13.5" thickBot="1">
      <c r="A25" s="261"/>
      <c r="B25" s="65" t="s">
        <v>95</v>
      </c>
      <c r="C25" s="115">
        <v>17.25</v>
      </c>
      <c r="D25" s="66">
        <v>45.412</v>
      </c>
      <c r="E25" s="263"/>
      <c r="F25" s="253"/>
      <c r="G25" s="259"/>
      <c r="H25" s="253"/>
      <c r="I25" s="65"/>
      <c r="J25" s="66"/>
      <c r="K25" s="65"/>
      <c r="L25" s="66"/>
      <c r="M25" s="65"/>
      <c r="N25" s="66"/>
      <c r="O25" s="56"/>
    </row>
    <row r="26" spans="1:15" ht="13.5" thickTop="1">
      <c r="A26" s="260" t="s">
        <v>69</v>
      </c>
      <c r="B26" s="69" t="s">
        <v>95</v>
      </c>
      <c r="C26" s="116">
        <v>40</v>
      </c>
      <c r="D26" s="62">
        <f>5.91+2.971+0.093</f>
        <v>8.974</v>
      </c>
      <c r="E26" s="262">
        <v>242</v>
      </c>
      <c r="F26" s="252">
        <v>25.76</v>
      </c>
      <c r="G26" s="258">
        <f>255*84</f>
        <v>21420</v>
      </c>
      <c r="H26" s="252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61"/>
      <c r="B27" s="65" t="s">
        <v>96</v>
      </c>
      <c r="C27" s="115">
        <v>90</v>
      </c>
      <c r="D27" s="66">
        <f>3.94+0.743+0.093</f>
        <v>4.776</v>
      </c>
      <c r="E27" s="263"/>
      <c r="F27" s="253"/>
      <c r="G27" s="259"/>
      <c r="H27" s="253"/>
      <c r="I27" s="65"/>
      <c r="J27" s="66"/>
      <c r="K27" s="65"/>
      <c r="L27" s="66"/>
      <c r="M27" s="65"/>
      <c r="N27" s="66"/>
      <c r="O27" s="56"/>
    </row>
    <row r="28" spans="1:15" ht="13.5" thickBot="1">
      <c r="A28" s="261"/>
      <c r="B28" s="65" t="s">
        <v>95</v>
      </c>
      <c r="C28" s="115">
        <v>17.25</v>
      </c>
      <c r="D28" s="66">
        <v>45.412</v>
      </c>
      <c r="E28" s="263"/>
      <c r="F28" s="253"/>
      <c r="G28" s="259"/>
      <c r="H28" s="253"/>
      <c r="I28" s="65"/>
      <c r="J28" s="66"/>
      <c r="K28" s="65"/>
      <c r="L28" s="66"/>
      <c r="M28" s="65"/>
      <c r="N28" s="66"/>
      <c r="O28" s="56"/>
    </row>
    <row r="29" spans="1:15" ht="13.5" thickTop="1">
      <c r="A29" s="260" t="s">
        <v>70</v>
      </c>
      <c r="B29" s="69" t="s">
        <v>95</v>
      </c>
      <c r="C29" s="116">
        <v>720</v>
      </c>
      <c r="D29" s="62">
        <f>5.91+2.971+0.093</f>
        <v>8.974</v>
      </c>
      <c r="E29" s="262">
        <v>212</v>
      </c>
      <c r="F29" s="252">
        <v>25.76</v>
      </c>
      <c r="G29" s="258">
        <f>255*84</f>
        <v>21420</v>
      </c>
      <c r="H29" s="252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61"/>
      <c r="B30" s="65" t="s">
        <v>96</v>
      </c>
      <c r="C30" s="115">
        <v>90</v>
      </c>
      <c r="D30" s="66">
        <f>3.94+0.743+0.093</f>
        <v>4.776</v>
      </c>
      <c r="E30" s="263"/>
      <c r="F30" s="253"/>
      <c r="G30" s="259"/>
      <c r="H30" s="253"/>
      <c r="I30" s="65"/>
      <c r="J30" s="66"/>
      <c r="K30" s="65"/>
      <c r="L30" s="66"/>
      <c r="M30" s="65"/>
      <c r="N30" s="66"/>
      <c r="O30" s="56"/>
    </row>
    <row r="31" spans="1:15" ht="12.75">
      <c r="A31" s="261"/>
      <c r="B31" s="65" t="s">
        <v>95</v>
      </c>
      <c r="C31" s="115">
        <v>17.25</v>
      </c>
      <c r="D31" s="66">
        <v>45.412</v>
      </c>
      <c r="E31" s="263"/>
      <c r="F31" s="253"/>
      <c r="G31" s="259"/>
      <c r="H31" s="253"/>
      <c r="I31" s="65"/>
      <c r="J31" s="66"/>
      <c r="K31" s="65"/>
      <c r="L31" s="66"/>
      <c r="M31" s="65"/>
      <c r="N31" s="66"/>
      <c r="O31" s="56"/>
    </row>
    <row r="32" spans="1:15" ht="12.75">
      <c r="A32" s="260" t="s">
        <v>22</v>
      </c>
      <c r="B32" s="69" t="s">
        <v>95</v>
      </c>
      <c r="C32" s="116">
        <v>570</v>
      </c>
      <c r="D32" s="60">
        <f>6.04+2.971+0.093</f>
        <v>9.104</v>
      </c>
      <c r="E32" s="262">
        <v>200</v>
      </c>
      <c r="F32" s="252">
        <v>25.76</v>
      </c>
      <c r="G32" s="258">
        <f>255*84</f>
        <v>21420</v>
      </c>
      <c r="H32" s="252">
        <v>12.33</v>
      </c>
      <c r="I32" s="67"/>
      <c r="J32" s="68"/>
      <c r="K32" s="67"/>
      <c r="L32" s="68"/>
      <c r="M32" s="67"/>
      <c r="N32" s="68"/>
      <c r="O32" s="56"/>
    </row>
    <row r="33" spans="1:15" ht="12.75">
      <c r="A33" s="261"/>
      <c r="B33" s="65" t="s">
        <v>96</v>
      </c>
      <c r="C33" s="115">
        <v>90</v>
      </c>
      <c r="D33" s="66">
        <f>4.03+2.971+0.093</f>
        <v>7.094</v>
      </c>
      <c r="E33" s="263"/>
      <c r="F33" s="253"/>
      <c r="G33" s="259"/>
      <c r="H33" s="253"/>
      <c r="I33" s="67"/>
      <c r="J33" s="68"/>
      <c r="K33" s="67"/>
      <c r="L33" s="68"/>
      <c r="M33" s="67"/>
      <c r="N33" s="68"/>
      <c r="O33" s="56"/>
    </row>
    <row r="34" spans="1:15" ht="12.75">
      <c r="A34" s="261"/>
      <c r="B34" s="65" t="s">
        <v>95</v>
      </c>
      <c r="C34" s="115">
        <v>17.25</v>
      </c>
      <c r="D34" s="66">
        <v>45.412</v>
      </c>
      <c r="E34" s="263"/>
      <c r="F34" s="253"/>
      <c r="G34" s="259"/>
      <c r="H34" s="253"/>
      <c r="I34" s="67"/>
      <c r="J34" s="68"/>
      <c r="K34" s="67"/>
      <c r="L34" s="68"/>
      <c r="M34" s="67"/>
      <c r="N34" s="68"/>
      <c r="O34" s="56"/>
    </row>
    <row r="35" spans="1:15" ht="12.75">
      <c r="A35" s="260" t="s">
        <v>23</v>
      </c>
      <c r="B35" s="69" t="s">
        <v>95</v>
      </c>
      <c r="C35" s="116"/>
      <c r="D35" s="60"/>
      <c r="E35" s="262"/>
      <c r="F35" s="252"/>
      <c r="G35" s="258"/>
      <c r="H35" s="252"/>
      <c r="I35" s="70"/>
      <c r="J35" s="71"/>
      <c r="K35" s="70"/>
      <c r="L35" s="71"/>
      <c r="M35" s="70"/>
      <c r="N35" s="71"/>
      <c r="O35" s="56"/>
    </row>
    <row r="36" spans="1:15" ht="12.75">
      <c r="A36" s="261"/>
      <c r="B36" s="65" t="s">
        <v>96</v>
      </c>
      <c r="C36" s="115"/>
      <c r="D36" s="66"/>
      <c r="E36" s="263"/>
      <c r="F36" s="253"/>
      <c r="G36" s="259"/>
      <c r="H36" s="253"/>
      <c r="I36" s="70"/>
      <c r="J36" s="71"/>
      <c r="K36" s="70"/>
      <c r="L36" s="71"/>
      <c r="M36" s="70"/>
      <c r="N36" s="71"/>
      <c r="O36" s="56"/>
    </row>
    <row r="37" spans="1:15" ht="12.75">
      <c r="A37" s="261"/>
      <c r="B37" s="65" t="s">
        <v>95</v>
      </c>
      <c r="C37" s="115"/>
      <c r="D37" s="66"/>
      <c r="E37" s="263"/>
      <c r="F37" s="253"/>
      <c r="G37" s="259"/>
      <c r="H37" s="253"/>
      <c r="I37" s="70"/>
      <c r="J37" s="71"/>
      <c r="K37" s="70"/>
      <c r="L37" s="71"/>
      <c r="M37" s="70"/>
      <c r="N37" s="71"/>
      <c r="O37" s="56"/>
    </row>
    <row r="38" spans="1:15" ht="12.75">
      <c r="A38" s="260" t="s">
        <v>24</v>
      </c>
      <c r="B38" s="69" t="s">
        <v>95</v>
      </c>
      <c r="C38" s="116"/>
      <c r="D38" s="60"/>
      <c r="E38" s="262"/>
      <c r="F38" s="252"/>
      <c r="G38" s="258"/>
      <c r="H38" s="252"/>
      <c r="I38" s="70"/>
      <c r="J38" s="71"/>
      <c r="K38" s="70"/>
      <c r="L38" s="71"/>
      <c r="M38" s="70"/>
      <c r="N38" s="71"/>
      <c r="O38" s="56"/>
    </row>
    <row r="39" spans="1:15" ht="12.75">
      <c r="A39" s="261"/>
      <c r="B39" s="65" t="s">
        <v>96</v>
      </c>
      <c r="C39" s="115"/>
      <c r="D39" s="66"/>
      <c r="E39" s="263"/>
      <c r="F39" s="253"/>
      <c r="G39" s="259"/>
      <c r="H39" s="253"/>
      <c r="I39" s="70"/>
      <c r="J39" s="71"/>
      <c r="K39" s="70"/>
      <c r="L39" s="71"/>
      <c r="M39" s="70"/>
      <c r="N39" s="71"/>
      <c r="O39" s="56"/>
    </row>
    <row r="40" spans="1:15" ht="12.75">
      <c r="A40" s="261"/>
      <c r="B40" s="65" t="s">
        <v>95</v>
      </c>
      <c r="C40" s="115"/>
      <c r="D40" s="66"/>
      <c r="E40" s="263"/>
      <c r="F40" s="253"/>
      <c r="G40" s="259"/>
      <c r="H40" s="253"/>
      <c r="I40" s="70"/>
      <c r="J40" s="71"/>
      <c r="K40" s="70"/>
      <c r="L40" s="71"/>
      <c r="M40" s="70"/>
      <c r="N40" s="71"/>
      <c r="O40" s="56"/>
    </row>
    <row r="41" spans="1:15" ht="12.75">
      <c r="A41" s="260" t="s">
        <v>25</v>
      </c>
      <c r="B41" s="69" t="s">
        <v>95</v>
      </c>
      <c r="C41" s="116"/>
      <c r="D41" s="60"/>
      <c r="E41" s="262"/>
      <c r="F41" s="252"/>
      <c r="G41" s="258"/>
      <c r="H41" s="252"/>
      <c r="I41" s="70"/>
      <c r="J41" s="71"/>
      <c r="K41" s="70"/>
      <c r="L41" s="71"/>
      <c r="M41" s="70"/>
      <c r="N41" s="71"/>
      <c r="O41" s="56"/>
    </row>
    <row r="42" spans="1:15" ht="12.75">
      <c r="A42" s="261"/>
      <c r="B42" s="65" t="s">
        <v>96</v>
      </c>
      <c r="C42" s="115"/>
      <c r="D42" s="66"/>
      <c r="E42" s="263"/>
      <c r="F42" s="253"/>
      <c r="G42" s="259"/>
      <c r="H42" s="253"/>
      <c r="I42" s="70"/>
      <c r="J42" s="71"/>
      <c r="K42" s="70"/>
      <c r="L42" s="71"/>
      <c r="M42" s="70"/>
      <c r="N42" s="71"/>
      <c r="O42" s="56"/>
    </row>
    <row r="43" spans="1:15" ht="13.5" thickBot="1">
      <c r="A43" s="261"/>
      <c r="B43" s="65" t="s">
        <v>95</v>
      </c>
      <c r="C43" s="115"/>
      <c r="D43" s="66"/>
      <c r="E43" s="263"/>
      <c r="F43" s="253"/>
      <c r="G43" s="259"/>
      <c r="H43" s="253"/>
      <c r="I43" s="70"/>
      <c r="J43" s="71"/>
      <c r="K43" s="70"/>
      <c r="L43" s="71"/>
      <c r="M43" s="70"/>
      <c r="N43" s="71"/>
      <c r="O43" s="56"/>
    </row>
    <row r="44" spans="1:15" ht="12.75">
      <c r="A44" s="254" t="s">
        <v>26</v>
      </c>
      <c r="B44" s="80" t="s">
        <v>95</v>
      </c>
      <c r="C44" s="80"/>
      <c r="D44" s="80"/>
      <c r="E44" s="256"/>
      <c r="F44" s="252"/>
      <c r="G44" s="258"/>
      <c r="H44" s="252"/>
      <c r="I44" s="69"/>
      <c r="J44" s="60"/>
      <c r="K44" s="69"/>
      <c r="L44" s="60"/>
      <c r="M44" s="69"/>
      <c r="N44" s="60"/>
      <c r="O44" s="56"/>
    </row>
    <row r="45" spans="1:15" ht="12.75">
      <c r="A45" s="255"/>
      <c r="B45" s="81" t="s">
        <v>96</v>
      </c>
      <c r="C45" s="81"/>
      <c r="D45" s="81"/>
      <c r="E45" s="257"/>
      <c r="F45" s="253"/>
      <c r="G45" s="259"/>
      <c r="H45" s="253"/>
      <c r="I45" s="69"/>
      <c r="J45" s="60"/>
      <c r="K45" s="69"/>
      <c r="L45" s="60"/>
      <c r="M45" s="69"/>
      <c r="N45" s="60"/>
      <c r="O45" s="56"/>
    </row>
    <row r="46" spans="1:15" ht="12.75">
      <c r="A46" s="255"/>
      <c r="B46" s="81" t="s">
        <v>95</v>
      </c>
      <c r="C46" s="81"/>
      <c r="D46" s="81"/>
      <c r="E46" s="257"/>
      <c r="F46" s="253"/>
      <c r="G46" s="259"/>
      <c r="H46" s="253"/>
      <c r="I46" s="69"/>
      <c r="J46" s="60"/>
      <c r="K46" s="69"/>
      <c r="L46" s="60"/>
      <c r="M46" s="69"/>
      <c r="N46" s="6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03" t="s">
        <v>32</v>
      </c>
      <c r="B48" s="203"/>
      <c r="C48" s="203"/>
      <c r="D48" s="20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3" t="s">
        <v>35</v>
      </c>
      <c r="C50" s="203"/>
      <c r="D50" s="203"/>
      <c r="E50" s="20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3" t="s">
        <v>34</v>
      </c>
      <c r="C51" s="203"/>
      <c r="D51" s="20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273" t="s">
        <v>29</v>
      </c>
      <c r="J1" s="273"/>
      <c r="K1" s="273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273" t="s">
        <v>2</v>
      </c>
      <c r="J2" s="273"/>
      <c r="K2" s="273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273" t="s">
        <v>3</v>
      </c>
      <c r="J3" s="273"/>
      <c r="K3" s="273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274" t="s">
        <v>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56"/>
    </row>
    <row r="7" spans="1:15" ht="12.75" customHeight="1" thickBo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56"/>
    </row>
    <row r="8" spans="1:15" ht="15" customHeight="1" thickBot="1" thickTop="1">
      <c r="A8" s="268" t="s">
        <v>6</v>
      </c>
      <c r="B8" s="281" t="s">
        <v>7</v>
      </c>
      <c r="C8" s="282"/>
      <c r="D8" s="283"/>
      <c r="E8" s="281" t="s">
        <v>11</v>
      </c>
      <c r="F8" s="283"/>
      <c r="G8" s="288" t="s">
        <v>15</v>
      </c>
      <c r="H8" s="289"/>
      <c r="I8" s="289"/>
      <c r="J8" s="289"/>
      <c r="K8" s="289"/>
      <c r="L8" s="289"/>
      <c r="M8" s="289"/>
      <c r="N8" s="252"/>
      <c r="O8" s="56"/>
    </row>
    <row r="9" spans="1:15" ht="12.75" customHeight="1" thickTop="1">
      <c r="A9" s="261"/>
      <c r="B9" s="284" t="s">
        <v>8</v>
      </c>
      <c r="C9" s="285"/>
      <c r="D9" s="270" t="s">
        <v>9</v>
      </c>
      <c r="E9" s="269" t="s">
        <v>68</v>
      </c>
      <c r="F9" s="270" t="s">
        <v>9</v>
      </c>
      <c r="G9" s="271" t="s">
        <v>27</v>
      </c>
      <c r="H9" s="272"/>
      <c r="I9" s="271" t="s">
        <v>28</v>
      </c>
      <c r="J9" s="272"/>
      <c r="K9" s="271" t="s">
        <v>13</v>
      </c>
      <c r="L9" s="272"/>
      <c r="M9" s="271" t="s">
        <v>14</v>
      </c>
      <c r="N9" s="272"/>
      <c r="O9" s="56"/>
    </row>
    <row r="10" spans="1:15" ht="12.75" customHeight="1" thickBot="1">
      <c r="A10" s="280"/>
      <c r="B10" s="286"/>
      <c r="C10" s="287"/>
      <c r="D10" s="290"/>
      <c r="E10" s="291"/>
      <c r="F10" s="290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93" t="s">
        <v>16</v>
      </c>
      <c r="B11" s="61" t="s">
        <v>95</v>
      </c>
      <c r="C11" s="114">
        <v>0</v>
      </c>
      <c r="D11" s="62">
        <f>5.91+2.971+0.093</f>
        <v>8.974</v>
      </c>
      <c r="E11" s="269">
        <v>95</v>
      </c>
      <c r="F11" s="270">
        <v>22.89</v>
      </c>
      <c r="G11" s="267">
        <f>218*84</f>
        <v>18312</v>
      </c>
      <c r="H11" s="266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292"/>
      <c r="B12" s="65" t="s">
        <v>96</v>
      </c>
      <c r="C12" s="115">
        <v>11310</v>
      </c>
      <c r="D12" s="66">
        <f>3.94+2.971+0.093</f>
        <v>7.004</v>
      </c>
      <c r="E12" s="263"/>
      <c r="F12" s="253"/>
      <c r="G12" s="259"/>
      <c r="H12" s="26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92"/>
      <c r="B13" s="65" t="s">
        <v>115</v>
      </c>
      <c r="C13" s="115">
        <v>17.25</v>
      </c>
      <c r="D13" s="66">
        <v>45.412</v>
      </c>
      <c r="E13" s="263"/>
      <c r="F13" s="253"/>
      <c r="G13" s="259"/>
      <c r="H13" s="265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292" t="s">
        <v>17</v>
      </c>
      <c r="B14" s="65" t="s">
        <v>95</v>
      </c>
      <c r="C14" s="116">
        <v>0</v>
      </c>
      <c r="D14" s="62">
        <f>5.91+2.971+0.093</f>
        <v>8.974</v>
      </c>
      <c r="E14" s="262">
        <f>78+7</f>
        <v>85</v>
      </c>
      <c r="F14" s="252">
        <v>22.89</v>
      </c>
      <c r="G14" s="258">
        <f>218*84</f>
        <v>18312</v>
      </c>
      <c r="H14" s="26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92"/>
      <c r="B15" s="65" t="s">
        <v>96</v>
      </c>
      <c r="C15" s="115">
        <v>5280</v>
      </c>
      <c r="D15" s="66">
        <f>3.94+2.971+0.093</f>
        <v>7.004</v>
      </c>
      <c r="E15" s="263"/>
      <c r="F15" s="253"/>
      <c r="G15" s="259"/>
      <c r="H15" s="26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92"/>
      <c r="B16" s="65" t="s">
        <v>95</v>
      </c>
      <c r="C16" s="115">
        <v>17.25</v>
      </c>
      <c r="D16" s="66">
        <v>45.412</v>
      </c>
      <c r="E16" s="263"/>
      <c r="F16" s="253"/>
      <c r="G16" s="259"/>
      <c r="H16" s="265"/>
      <c r="I16" s="65"/>
      <c r="J16" s="66"/>
      <c r="K16" s="65"/>
      <c r="L16" s="66"/>
      <c r="M16" s="65"/>
      <c r="N16" s="66"/>
      <c r="O16" s="56"/>
    </row>
    <row r="17" spans="1:15" ht="13.5" thickTop="1">
      <c r="A17" s="292" t="s">
        <v>18</v>
      </c>
      <c r="B17" s="69" t="s">
        <v>95</v>
      </c>
      <c r="C17" s="116">
        <v>0</v>
      </c>
      <c r="D17" s="62">
        <f>5.91+2.971+0.093</f>
        <v>8.974</v>
      </c>
      <c r="E17" s="262">
        <v>157</v>
      </c>
      <c r="F17" s="252">
        <v>22.89</v>
      </c>
      <c r="G17" s="258">
        <f>218*84</f>
        <v>18312</v>
      </c>
      <c r="H17" s="264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292"/>
      <c r="B18" s="65" t="s">
        <v>96</v>
      </c>
      <c r="C18" s="115">
        <v>5940</v>
      </c>
      <c r="D18" s="66">
        <f>3.94+2.971+0.093</f>
        <v>7.004</v>
      </c>
      <c r="E18" s="263"/>
      <c r="F18" s="253"/>
      <c r="G18" s="259"/>
      <c r="H18" s="265"/>
      <c r="I18" s="65"/>
      <c r="J18" s="66"/>
      <c r="K18" s="65"/>
      <c r="L18" s="66"/>
      <c r="M18" s="65"/>
      <c r="N18" s="66"/>
      <c r="O18" s="56"/>
    </row>
    <row r="19" spans="1:15" ht="13.5" thickBot="1">
      <c r="A19" s="292"/>
      <c r="B19" s="65" t="s">
        <v>95</v>
      </c>
      <c r="C19" s="115">
        <v>17.25</v>
      </c>
      <c r="D19" s="66">
        <v>45.412</v>
      </c>
      <c r="E19" s="263"/>
      <c r="F19" s="253"/>
      <c r="G19" s="259"/>
      <c r="H19" s="265"/>
      <c r="I19" s="65"/>
      <c r="J19" s="66"/>
      <c r="K19" s="65"/>
      <c r="L19" s="66"/>
      <c r="M19" s="65"/>
      <c r="N19" s="66"/>
      <c r="O19" s="56"/>
    </row>
    <row r="20" spans="1:15" ht="13.5" thickTop="1">
      <c r="A20" s="292" t="s">
        <v>19</v>
      </c>
      <c r="B20" s="69" t="s">
        <v>95</v>
      </c>
      <c r="C20" s="116">
        <v>0</v>
      </c>
      <c r="D20" s="62">
        <f>5.91+2.971+0.093</f>
        <v>8.974</v>
      </c>
      <c r="E20" s="262">
        <f>84+7</f>
        <v>91</v>
      </c>
      <c r="F20" s="252">
        <v>25.76</v>
      </c>
      <c r="G20" s="258">
        <f>218*84</f>
        <v>18312</v>
      </c>
      <c r="H20" s="264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292"/>
      <c r="B21" s="65" t="s">
        <v>96</v>
      </c>
      <c r="C21" s="115">
        <v>4950</v>
      </c>
      <c r="D21" s="66">
        <f>3.94+2.971+0.093</f>
        <v>7.004</v>
      </c>
      <c r="E21" s="263"/>
      <c r="F21" s="253"/>
      <c r="G21" s="259"/>
      <c r="H21" s="265"/>
      <c r="I21" s="65"/>
      <c r="J21" s="66"/>
      <c r="K21" s="65"/>
      <c r="L21" s="66"/>
      <c r="M21" s="65"/>
      <c r="N21" s="66"/>
      <c r="O21" s="56"/>
    </row>
    <row r="22" spans="1:15" ht="13.5" thickBot="1">
      <c r="A22" s="292"/>
      <c r="B22" s="65" t="s">
        <v>95</v>
      </c>
      <c r="C22" s="115">
        <v>17.25</v>
      </c>
      <c r="D22" s="66">
        <v>45.412</v>
      </c>
      <c r="E22" s="263"/>
      <c r="F22" s="253"/>
      <c r="G22" s="259"/>
      <c r="H22" s="265"/>
      <c r="I22" s="65"/>
      <c r="J22" s="66"/>
      <c r="K22" s="65"/>
      <c r="L22" s="66"/>
      <c r="M22" s="65"/>
      <c r="N22" s="66"/>
      <c r="O22" s="56"/>
    </row>
    <row r="23" spans="1:15" ht="13.5" thickTop="1">
      <c r="A23" s="260" t="s">
        <v>20</v>
      </c>
      <c r="B23" s="69" t="s">
        <v>95</v>
      </c>
      <c r="C23" s="116">
        <v>0</v>
      </c>
      <c r="D23" s="62">
        <f>5.91+2.971+0.093</f>
        <v>8.974</v>
      </c>
      <c r="E23" s="262">
        <f>128+13</f>
        <v>141</v>
      </c>
      <c r="F23" s="252">
        <v>25.76</v>
      </c>
      <c r="G23" s="258">
        <f>218*84</f>
        <v>18312</v>
      </c>
      <c r="H23" s="252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1"/>
      <c r="B24" s="65" t="s">
        <v>96</v>
      </c>
      <c r="C24" s="115">
        <v>4890</v>
      </c>
      <c r="D24" s="66">
        <f>3.94+2.971+0.093</f>
        <v>7.004</v>
      </c>
      <c r="E24" s="263"/>
      <c r="F24" s="253"/>
      <c r="G24" s="259"/>
      <c r="H24" s="253"/>
      <c r="I24" s="65"/>
      <c r="J24" s="66"/>
      <c r="K24" s="65"/>
      <c r="L24" s="66"/>
      <c r="M24" s="65"/>
      <c r="N24" s="66"/>
      <c r="O24" s="56"/>
    </row>
    <row r="25" spans="1:15" ht="13.5" thickBot="1">
      <c r="A25" s="261"/>
      <c r="B25" s="65" t="s">
        <v>95</v>
      </c>
      <c r="C25" s="115">
        <v>17.25</v>
      </c>
      <c r="D25" s="66">
        <v>45.412</v>
      </c>
      <c r="E25" s="263"/>
      <c r="F25" s="253"/>
      <c r="G25" s="259"/>
      <c r="H25" s="253"/>
      <c r="I25" s="65"/>
      <c r="J25" s="66"/>
      <c r="K25" s="65"/>
      <c r="L25" s="66"/>
      <c r="M25" s="65"/>
      <c r="N25" s="66"/>
      <c r="O25" s="56"/>
    </row>
    <row r="26" spans="1:15" ht="13.5" thickTop="1">
      <c r="A26" s="260" t="s">
        <v>69</v>
      </c>
      <c r="B26" s="69" t="s">
        <v>95</v>
      </c>
      <c r="C26" s="116">
        <v>0</v>
      </c>
      <c r="D26" s="62">
        <f>5.91+2.971+0.093</f>
        <v>8.974</v>
      </c>
      <c r="E26" s="262">
        <f>102+11</f>
        <v>113</v>
      </c>
      <c r="F26" s="252">
        <v>25.76</v>
      </c>
      <c r="G26" s="258">
        <f>218*84</f>
        <v>18312</v>
      </c>
      <c r="H26" s="252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61"/>
      <c r="B27" s="65" t="s">
        <v>96</v>
      </c>
      <c r="C27" s="115">
        <v>4950</v>
      </c>
      <c r="D27" s="66">
        <f>3.94+2.971+0.093</f>
        <v>7.004</v>
      </c>
      <c r="E27" s="263"/>
      <c r="F27" s="253"/>
      <c r="G27" s="259"/>
      <c r="H27" s="253"/>
      <c r="I27" s="65"/>
      <c r="J27" s="66"/>
      <c r="K27" s="65"/>
      <c r="L27" s="66"/>
      <c r="M27" s="65"/>
      <c r="N27" s="66"/>
      <c r="O27" s="56"/>
    </row>
    <row r="28" spans="1:15" ht="13.5" thickBot="1">
      <c r="A28" s="261"/>
      <c r="B28" s="65" t="s">
        <v>95</v>
      </c>
      <c r="C28" s="115">
        <v>17.25</v>
      </c>
      <c r="D28" s="66">
        <v>45.412</v>
      </c>
      <c r="E28" s="263"/>
      <c r="F28" s="253"/>
      <c r="G28" s="259"/>
      <c r="H28" s="253"/>
      <c r="I28" s="65"/>
      <c r="J28" s="66"/>
      <c r="K28" s="65"/>
      <c r="L28" s="66"/>
      <c r="M28" s="65"/>
      <c r="N28" s="66"/>
      <c r="O28" s="56"/>
    </row>
    <row r="29" spans="1:15" ht="13.5" thickTop="1">
      <c r="A29" s="260" t="s">
        <v>70</v>
      </c>
      <c r="B29" s="69" t="s">
        <v>95</v>
      </c>
      <c r="C29" s="116">
        <v>0</v>
      </c>
      <c r="D29" s="62">
        <f>5.91+2.971+0.093</f>
        <v>8.974</v>
      </c>
      <c r="E29" s="262">
        <v>70</v>
      </c>
      <c r="F29" s="252">
        <v>25.76</v>
      </c>
      <c r="G29" s="258">
        <f>218*84</f>
        <v>18312</v>
      </c>
      <c r="H29" s="252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61"/>
      <c r="B30" s="65" t="s">
        <v>96</v>
      </c>
      <c r="C30" s="115">
        <v>4230</v>
      </c>
      <c r="D30" s="66">
        <f>3.94+2.971+0.093</f>
        <v>7.004</v>
      </c>
      <c r="E30" s="263"/>
      <c r="F30" s="253"/>
      <c r="G30" s="259"/>
      <c r="H30" s="253"/>
      <c r="I30" s="65"/>
      <c r="J30" s="66"/>
      <c r="K30" s="65"/>
      <c r="L30" s="66"/>
      <c r="M30" s="65"/>
      <c r="N30" s="66"/>
      <c r="O30" s="56"/>
    </row>
    <row r="31" spans="1:15" ht="12.75">
      <c r="A31" s="261"/>
      <c r="B31" s="65" t="s">
        <v>95</v>
      </c>
      <c r="C31" s="115">
        <v>17.25</v>
      </c>
      <c r="D31" s="66">
        <v>45.412</v>
      </c>
      <c r="E31" s="263"/>
      <c r="F31" s="253"/>
      <c r="G31" s="259"/>
      <c r="H31" s="253"/>
      <c r="I31" s="65"/>
      <c r="J31" s="66"/>
      <c r="K31" s="65"/>
      <c r="L31" s="66"/>
      <c r="M31" s="65"/>
      <c r="N31" s="66"/>
      <c r="O31" s="56"/>
    </row>
    <row r="32" spans="1:15" ht="12.75">
      <c r="A32" s="260" t="s">
        <v>22</v>
      </c>
      <c r="B32" s="69" t="s">
        <v>95</v>
      </c>
      <c r="C32" s="116">
        <v>0</v>
      </c>
      <c r="D32" s="60">
        <f>6.04+2.971+0.093</f>
        <v>9.104</v>
      </c>
      <c r="E32" s="262">
        <v>56</v>
      </c>
      <c r="F32" s="252">
        <v>25.76</v>
      </c>
      <c r="G32" s="258">
        <f>218*84</f>
        <v>18312</v>
      </c>
      <c r="H32" s="252">
        <v>12.33</v>
      </c>
      <c r="I32" s="69"/>
      <c r="J32" s="60"/>
      <c r="K32" s="69"/>
      <c r="L32" s="60"/>
      <c r="M32" s="69"/>
      <c r="N32" s="60"/>
      <c r="O32" s="56"/>
    </row>
    <row r="33" spans="1:15" ht="12.75">
      <c r="A33" s="261"/>
      <c r="B33" s="65" t="s">
        <v>96</v>
      </c>
      <c r="C33" s="115">
        <v>4050</v>
      </c>
      <c r="D33" s="66">
        <f>4.03+0.743+0.093</f>
        <v>4.8660000000000005</v>
      </c>
      <c r="E33" s="263"/>
      <c r="F33" s="253"/>
      <c r="G33" s="259"/>
      <c r="H33" s="253"/>
      <c r="I33" s="65"/>
      <c r="J33" s="66"/>
      <c r="K33" s="65"/>
      <c r="L33" s="66"/>
      <c r="M33" s="65"/>
      <c r="N33" s="66"/>
      <c r="O33" s="56"/>
    </row>
    <row r="34" spans="1:15" ht="12.75">
      <c r="A34" s="261"/>
      <c r="B34" s="65" t="s">
        <v>95</v>
      </c>
      <c r="C34" s="115">
        <v>17.25</v>
      </c>
      <c r="D34" s="66">
        <v>45.412</v>
      </c>
      <c r="E34" s="263"/>
      <c r="F34" s="253"/>
      <c r="G34" s="259"/>
      <c r="H34" s="253"/>
      <c r="I34" s="65"/>
      <c r="J34" s="66"/>
      <c r="K34" s="65"/>
      <c r="L34" s="66"/>
      <c r="M34" s="65"/>
      <c r="N34" s="66"/>
      <c r="O34" s="56"/>
    </row>
    <row r="35" spans="1:15" ht="12.75">
      <c r="A35" s="260" t="s">
        <v>23</v>
      </c>
      <c r="B35" s="69" t="s">
        <v>95</v>
      </c>
      <c r="C35" s="116"/>
      <c r="D35" s="60"/>
      <c r="E35" s="262"/>
      <c r="F35" s="252"/>
      <c r="G35" s="258"/>
      <c r="H35" s="252"/>
      <c r="I35" s="69"/>
      <c r="J35" s="60"/>
      <c r="K35" s="69"/>
      <c r="L35" s="60"/>
      <c r="M35" s="69"/>
      <c r="N35" s="60"/>
      <c r="O35" s="56"/>
    </row>
    <row r="36" spans="1:15" ht="12.75">
      <c r="A36" s="261"/>
      <c r="B36" s="65" t="s">
        <v>96</v>
      </c>
      <c r="C36" s="115"/>
      <c r="D36" s="66"/>
      <c r="E36" s="263"/>
      <c r="F36" s="253"/>
      <c r="G36" s="259"/>
      <c r="H36" s="253"/>
      <c r="I36" s="65"/>
      <c r="J36" s="66"/>
      <c r="K36" s="65"/>
      <c r="L36" s="66"/>
      <c r="M36" s="65"/>
      <c r="N36" s="66"/>
      <c r="O36" s="56"/>
    </row>
    <row r="37" spans="1:15" ht="12.75">
      <c r="A37" s="261"/>
      <c r="B37" s="65" t="s">
        <v>95</v>
      </c>
      <c r="C37" s="115"/>
      <c r="D37" s="66"/>
      <c r="E37" s="263"/>
      <c r="F37" s="253"/>
      <c r="G37" s="259"/>
      <c r="H37" s="253"/>
      <c r="I37" s="65"/>
      <c r="J37" s="66"/>
      <c r="K37" s="65"/>
      <c r="L37" s="66"/>
      <c r="M37" s="65"/>
      <c r="N37" s="66"/>
      <c r="O37" s="56"/>
    </row>
    <row r="38" spans="1:15" ht="12.75">
      <c r="A38" s="260" t="s">
        <v>24</v>
      </c>
      <c r="B38" s="69" t="s">
        <v>95</v>
      </c>
      <c r="C38" s="116"/>
      <c r="D38" s="60"/>
      <c r="E38" s="262"/>
      <c r="F38" s="252"/>
      <c r="G38" s="258"/>
      <c r="H38" s="252"/>
      <c r="I38" s="69"/>
      <c r="J38" s="73"/>
      <c r="K38" s="73"/>
      <c r="L38" s="73"/>
      <c r="M38" s="73"/>
      <c r="N38" s="60"/>
      <c r="O38" s="56"/>
    </row>
    <row r="39" spans="1:15" ht="12.75">
      <c r="A39" s="261"/>
      <c r="B39" s="65" t="s">
        <v>96</v>
      </c>
      <c r="C39" s="115"/>
      <c r="D39" s="66"/>
      <c r="E39" s="263"/>
      <c r="F39" s="253"/>
      <c r="G39" s="259"/>
      <c r="H39" s="253"/>
      <c r="I39" s="65"/>
      <c r="J39" s="74"/>
      <c r="K39" s="74"/>
      <c r="L39" s="74"/>
      <c r="M39" s="74"/>
      <c r="N39" s="66"/>
      <c r="O39" s="56"/>
    </row>
    <row r="40" spans="1:15" ht="12.75">
      <c r="A40" s="261"/>
      <c r="B40" s="65" t="s">
        <v>95</v>
      </c>
      <c r="C40" s="115"/>
      <c r="D40" s="66"/>
      <c r="E40" s="263"/>
      <c r="F40" s="253"/>
      <c r="G40" s="259"/>
      <c r="H40" s="253"/>
      <c r="I40" s="65"/>
      <c r="J40" s="74"/>
      <c r="K40" s="74"/>
      <c r="L40" s="74"/>
      <c r="M40" s="74"/>
      <c r="N40" s="66"/>
      <c r="O40" s="56"/>
    </row>
    <row r="41" spans="1:15" ht="12.75">
      <c r="A41" s="260" t="s">
        <v>25</v>
      </c>
      <c r="B41" s="69" t="s">
        <v>95</v>
      </c>
      <c r="C41" s="116"/>
      <c r="D41" s="60"/>
      <c r="E41" s="262"/>
      <c r="F41" s="252"/>
      <c r="G41" s="258"/>
      <c r="H41" s="252"/>
      <c r="I41" s="69"/>
      <c r="J41" s="60"/>
      <c r="K41" s="69"/>
      <c r="L41" s="60"/>
      <c r="M41" s="69"/>
      <c r="N41" s="60"/>
      <c r="O41" s="56"/>
    </row>
    <row r="42" spans="1:15" ht="12.75">
      <c r="A42" s="261"/>
      <c r="B42" s="65" t="s">
        <v>96</v>
      </c>
      <c r="C42" s="115"/>
      <c r="D42" s="66"/>
      <c r="E42" s="263"/>
      <c r="F42" s="253"/>
      <c r="G42" s="259"/>
      <c r="H42" s="253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1"/>
      <c r="B43" s="65" t="s">
        <v>95</v>
      </c>
      <c r="C43" s="115"/>
      <c r="D43" s="66"/>
      <c r="E43" s="263"/>
      <c r="F43" s="253"/>
      <c r="G43" s="259"/>
      <c r="H43" s="253"/>
      <c r="I43" s="65"/>
      <c r="J43" s="66"/>
      <c r="K43" s="65"/>
      <c r="L43" s="66"/>
      <c r="M43" s="65"/>
      <c r="N43" s="66"/>
      <c r="O43" s="56"/>
    </row>
    <row r="44" spans="1:15" ht="12.75">
      <c r="A44" s="254" t="s">
        <v>26</v>
      </c>
      <c r="B44" s="80" t="s">
        <v>95</v>
      </c>
      <c r="C44" s="80"/>
      <c r="D44" s="80"/>
      <c r="E44" s="256"/>
      <c r="F44" s="252"/>
      <c r="G44" s="258"/>
      <c r="H44" s="252"/>
      <c r="I44" s="65"/>
      <c r="J44" s="66"/>
      <c r="K44" s="65"/>
      <c r="L44" s="66"/>
      <c r="M44" s="65"/>
      <c r="N44" s="66"/>
      <c r="O44" s="56"/>
    </row>
    <row r="45" spans="1:15" ht="12.75">
      <c r="A45" s="255"/>
      <c r="B45" s="81" t="s">
        <v>96</v>
      </c>
      <c r="C45" s="81"/>
      <c r="D45" s="81"/>
      <c r="E45" s="257"/>
      <c r="F45" s="253"/>
      <c r="G45" s="259"/>
      <c r="H45" s="253"/>
      <c r="I45" s="65"/>
      <c r="J45" s="66"/>
      <c r="K45" s="65"/>
      <c r="L45" s="66"/>
      <c r="M45" s="65"/>
      <c r="N45" s="66"/>
      <c r="O45" s="56"/>
    </row>
    <row r="46" spans="1:15" ht="12.75">
      <c r="A46" s="255"/>
      <c r="B46" s="81" t="s">
        <v>95</v>
      </c>
      <c r="C46" s="81"/>
      <c r="D46" s="81"/>
      <c r="E46" s="257"/>
      <c r="F46" s="253"/>
      <c r="G46" s="259"/>
      <c r="H46" s="253"/>
      <c r="I46" s="65"/>
      <c r="J46" s="66"/>
      <c r="K46" s="65"/>
      <c r="L46" s="66"/>
      <c r="M46" s="65"/>
      <c r="N46" s="6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294" t="s">
        <v>32</v>
      </c>
      <c r="B48" s="294"/>
      <c r="C48" s="294"/>
      <c r="D48" s="29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3" t="s">
        <v>35</v>
      </c>
      <c r="C50" s="203"/>
      <c r="D50" s="203"/>
      <c r="E50" s="20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3" t="s">
        <v>34</v>
      </c>
      <c r="C51" s="203"/>
      <c r="D51" s="20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M28" sqref="M28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8" t="s">
        <v>27</v>
      </c>
      <c r="H9" s="17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07" t="s">
        <v>16</v>
      </c>
      <c r="B11" s="102" t="s">
        <v>95</v>
      </c>
      <c r="C11" s="87">
        <v>8960</v>
      </c>
      <c r="D11" s="6">
        <f>5.91+2.971+0.093</f>
        <v>8.974</v>
      </c>
      <c r="E11" s="176">
        <f>265+5</f>
        <v>270</v>
      </c>
      <c r="F11" s="177">
        <v>22.89</v>
      </c>
      <c r="G11" s="309">
        <f>150*84</f>
        <v>12600</v>
      </c>
      <c r="H11" s="310">
        <v>12.33</v>
      </c>
      <c r="I11" s="7"/>
      <c r="J11" s="8"/>
      <c r="K11" s="7"/>
      <c r="L11" s="8"/>
      <c r="M11" s="7"/>
      <c r="N11" s="8"/>
    </row>
    <row r="12" spans="1:14" ht="15.75" customHeight="1">
      <c r="A12" s="308"/>
      <c r="B12" s="107" t="s">
        <v>102</v>
      </c>
      <c r="C12" s="119">
        <v>0</v>
      </c>
      <c r="D12" s="8">
        <f>3.94+0.743+0.093</f>
        <v>4.776</v>
      </c>
      <c r="E12" s="311"/>
      <c r="F12" s="193"/>
      <c r="G12" s="194"/>
      <c r="H12" s="200"/>
      <c r="I12" s="7"/>
      <c r="J12" s="8"/>
      <c r="K12" s="7"/>
      <c r="L12" s="8"/>
      <c r="M12" s="7"/>
      <c r="N12" s="8"/>
    </row>
    <row r="13" spans="1:14" ht="15.75" customHeight="1" thickBot="1">
      <c r="A13" s="308"/>
      <c r="B13" s="107" t="s">
        <v>115</v>
      </c>
      <c r="C13" s="119">
        <v>17.25</v>
      </c>
      <c r="D13" s="8">
        <v>45.412</v>
      </c>
      <c r="E13" s="311"/>
      <c r="F13" s="193"/>
      <c r="G13" s="194"/>
      <c r="H13" s="200"/>
      <c r="I13" s="7"/>
      <c r="J13" s="8"/>
      <c r="K13" s="7"/>
      <c r="L13" s="8"/>
      <c r="M13" s="7"/>
      <c r="N13" s="8"/>
    </row>
    <row r="14" spans="1:14" ht="15" customHeight="1" thickTop="1">
      <c r="A14" s="306" t="s">
        <v>17</v>
      </c>
      <c r="B14" s="102" t="s">
        <v>95</v>
      </c>
      <c r="C14" s="118">
        <v>8920</v>
      </c>
      <c r="D14" s="6">
        <f>5.91+2.971+0.093</f>
        <v>8.974</v>
      </c>
      <c r="E14" s="303">
        <f>306+3</f>
        <v>309</v>
      </c>
      <c r="F14" s="304">
        <v>22.89</v>
      </c>
      <c r="G14" s="302">
        <f>150*84</f>
        <v>12600</v>
      </c>
      <c r="H14" s="305">
        <v>12.33</v>
      </c>
      <c r="I14" s="7"/>
      <c r="J14" s="8"/>
      <c r="K14" s="7"/>
      <c r="L14" s="8"/>
      <c r="M14" s="7"/>
      <c r="N14" s="8"/>
    </row>
    <row r="15" spans="1:14" ht="15" customHeight="1">
      <c r="A15" s="306"/>
      <c r="B15" s="107" t="s">
        <v>102</v>
      </c>
      <c r="C15" s="119">
        <v>0</v>
      </c>
      <c r="D15" s="8">
        <f>3.94+0.743+0.093</f>
        <v>4.776</v>
      </c>
      <c r="E15" s="303"/>
      <c r="F15" s="304"/>
      <c r="G15" s="302"/>
      <c r="H15" s="305"/>
      <c r="I15" s="7"/>
      <c r="J15" s="8"/>
      <c r="K15" s="7"/>
      <c r="L15" s="8"/>
      <c r="M15" s="7"/>
      <c r="N15" s="8"/>
    </row>
    <row r="16" spans="1:14" ht="15" customHeight="1" thickBot="1">
      <c r="A16" s="306"/>
      <c r="B16" s="107" t="s">
        <v>115</v>
      </c>
      <c r="C16" s="119">
        <v>17.25</v>
      </c>
      <c r="D16" s="8">
        <v>45.412</v>
      </c>
      <c r="E16" s="303"/>
      <c r="F16" s="304"/>
      <c r="G16" s="302"/>
      <c r="H16" s="305"/>
      <c r="I16" s="7"/>
      <c r="J16" s="8"/>
      <c r="K16" s="7"/>
      <c r="L16" s="8"/>
      <c r="M16" s="7"/>
      <c r="N16" s="8"/>
    </row>
    <row r="17" spans="1:14" ht="13.5" thickTop="1">
      <c r="A17" s="306" t="s">
        <v>18</v>
      </c>
      <c r="B17" s="102" t="s">
        <v>95</v>
      </c>
      <c r="C17" s="118">
        <v>9720</v>
      </c>
      <c r="D17" s="6">
        <f>5.91+2.971+0.093</f>
        <v>8.974</v>
      </c>
      <c r="E17" s="303">
        <f>438+9</f>
        <v>447</v>
      </c>
      <c r="F17" s="304">
        <v>22.89</v>
      </c>
      <c r="G17" s="302">
        <f>150*84</f>
        <v>12600</v>
      </c>
      <c r="H17" s="305">
        <v>12.33</v>
      </c>
      <c r="I17" s="7"/>
      <c r="J17" s="8"/>
      <c r="K17" s="7"/>
      <c r="L17" s="8"/>
      <c r="M17" s="7"/>
      <c r="N17" s="8"/>
    </row>
    <row r="18" spans="1:14" ht="12.75">
      <c r="A18" s="306"/>
      <c r="B18" s="107" t="s">
        <v>102</v>
      </c>
      <c r="C18" s="119">
        <v>0</v>
      </c>
      <c r="D18" s="8">
        <f>3.94+0.743+0.093</f>
        <v>4.776</v>
      </c>
      <c r="E18" s="303"/>
      <c r="F18" s="304"/>
      <c r="G18" s="302"/>
      <c r="H18" s="305"/>
      <c r="I18" s="7"/>
      <c r="J18" s="8"/>
      <c r="K18" s="7"/>
      <c r="L18" s="8"/>
      <c r="M18" s="7"/>
      <c r="N18" s="8"/>
    </row>
    <row r="19" spans="1:14" ht="13.5" thickBot="1">
      <c r="A19" s="306"/>
      <c r="B19" s="107" t="s">
        <v>115</v>
      </c>
      <c r="C19" s="119">
        <v>17.25</v>
      </c>
      <c r="D19" s="8">
        <v>45.412</v>
      </c>
      <c r="E19" s="303"/>
      <c r="F19" s="304"/>
      <c r="G19" s="302"/>
      <c r="H19" s="305"/>
      <c r="I19" s="7"/>
      <c r="J19" s="8"/>
      <c r="K19" s="7"/>
      <c r="L19" s="8"/>
      <c r="M19" s="7"/>
      <c r="N19" s="8"/>
    </row>
    <row r="20" spans="1:14" ht="13.5" thickTop="1">
      <c r="A20" s="297" t="s">
        <v>19</v>
      </c>
      <c r="B20" s="102" t="s">
        <v>95</v>
      </c>
      <c r="C20" s="118">
        <v>8480</v>
      </c>
      <c r="D20" s="6">
        <f>5.91+2.971+0.093</f>
        <v>8.974</v>
      </c>
      <c r="E20" s="303">
        <v>432</v>
      </c>
      <c r="F20" s="304">
        <v>25.76</v>
      </c>
      <c r="G20" s="302">
        <f>150*84</f>
        <v>12600</v>
      </c>
      <c r="H20" s="305">
        <v>12.33</v>
      </c>
      <c r="I20" s="7"/>
      <c r="J20" s="8"/>
      <c r="K20" s="7"/>
      <c r="L20" s="8"/>
      <c r="M20" s="7"/>
      <c r="N20" s="8"/>
    </row>
    <row r="21" spans="1:14" ht="12.75">
      <c r="A21" s="298"/>
      <c r="B21" s="107" t="s">
        <v>102</v>
      </c>
      <c r="C21" s="119">
        <v>0</v>
      </c>
      <c r="D21" s="8">
        <f>3.94+0.743+0.093</f>
        <v>4.776</v>
      </c>
      <c r="E21" s="303"/>
      <c r="F21" s="304"/>
      <c r="G21" s="302"/>
      <c r="H21" s="305"/>
      <c r="I21" s="7"/>
      <c r="J21" s="8"/>
      <c r="K21" s="7"/>
      <c r="L21" s="8"/>
      <c r="M21" s="7"/>
      <c r="N21" s="8"/>
    </row>
    <row r="22" spans="1:14" ht="13.5" thickBot="1">
      <c r="A22" s="298"/>
      <c r="B22" s="107" t="s">
        <v>115</v>
      </c>
      <c r="C22" s="119">
        <v>17.25</v>
      </c>
      <c r="D22" s="8">
        <v>45.412</v>
      </c>
      <c r="E22" s="303"/>
      <c r="F22" s="304"/>
      <c r="G22" s="302"/>
      <c r="H22" s="305"/>
      <c r="I22" s="7"/>
      <c r="J22" s="8"/>
      <c r="K22" s="7"/>
      <c r="L22" s="8"/>
      <c r="M22" s="7"/>
      <c r="N22" s="8"/>
    </row>
    <row r="23" spans="1:14" ht="13.5" thickTop="1">
      <c r="A23" s="297" t="s">
        <v>20</v>
      </c>
      <c r="B23" s="102" t="s">
        <v>95</v>
      </c>
      <c r="C23" s="118">
        <v>6220</v>
      </c>
      <c r="D23" s="6">
        <f>5.91+2.971+0.093</f>
        <v>8.974</v>
      </c>
      <c r="E23" s="303">
        <v>401</v>
      </c>
      <c r="F23" s="304">
        <v>25.76</v>
      </c>
      <c r="G23" s="218">
        <f>150*84</f>
        <v>12600</v>
      </c>
      <c r="H23" s="212">
        <v>12.33</v>
      </c>
      <c r="I23" s="14"/>
      <c r="J23" s="15"/>
      <c r="K23" s="14"/>
      <c r="L23" s="15"/>
      <c r="M23" s="14"/>
      <c r="N23" s="15"/>
    </row>
    <row r="24" spans="1:14" ht="12.75">
      <c r="A24" s="298"/>
      <c r="B24" s="107" t="s">
        <v>102</v>
      </c>
      <c r="C24" s="119">
        <v>0</v>
      </c>
      <c r="D24" s="8">
        <f>3.94+0.743+0.093</f>
        <v>4.776</v>
      </c>
      <c r="E24" s="303"/>
      <c r="F24" s="304"/>
      <c r="G24" s="301"/>
      <c r="H24" s="186"/>
      <c r="I24" s="7"/>
      <c r="J24" s="8"/>
      <c r="K24" s="7"/>
      <c r="L24" s="8"/>
      <c r="M24" s="7"/>
      <c r="N24" s="8"/>
    </row>
    <row r="25" spans="1:14" ht="13.5" thickBot="1">
      <c r="A25" s="298"/>
      <c r="B25" s="107" t="s">
        <v>115</v>
      </c>
      <c r="C25" s="119">
        <v>17.25</v>
      </c>
      <c r="D25" s="8">
        <v>45.412</v>
      </c>
      <c r="E25" s="303"/>
      <c r="F25" s="304"/>
      <c r="G25" s="301"/>
      <c r="H25" s="186"/>
      <c r="I25" s="7"/>
      <c r="J25" s="8"/>
      <c r="K25" s="7"/>
      <c r="L25" s="8"/>
      <c r="M25" s="7"/>
      <c r="N25" s="8"/>
    </row>
    <row r="26" spans="1:14" ht="13.5" thickTop="1">
      <c r="A26" s="297" t="s">
        <v>69</v>
      </c>
      <c r="B26" s="102" t="s">
        <v>95</v>
      </c>
      <c r="C26" s="118">
        <v>6420</v>
      </c>
      <c r="D26" s="6">
        <f>5.91+2.971+0.093</f>
        <v>8.974</v>
      </c>
      <c r="E26" s="303">
        <f>395+11</f>
        <v>406</v>
      </c>
      <c r="F26" s="304">
        <v>25.76</v>
      </c>
      <c r="G26" s="218">
        <f>150*84</f>
        <v>12600</v>
      </c>
      <c r="H26" s="212">
        <v>12.33</v>
      </c>
      <c r="I26" s="14"/>
      <c r="J26" s="15"/>
      <c r="K26" s="14"/>
      <c r="L26" s="15"/>
      <c r="M26" s="14"/>
      <c r="N26" s="15"/>
    </row>
    <row r="27" spans="1:14" ht="12.75">
      <c r="A27" s="298"/>
      <c r="B27" s="107" t="s">
        <v>102</v>
      </c>
      <c r="C27" s="119">
        <v>0</v>
      </c>
      <c r="D27" s="8">
        <f>3.94+0.743+0.093</f>
        <v>4.776</v>
      </c>
      <c r="E27" s="303"/>
      <c r="F27" s="304"/>
      <c r="G27" s="301"/>
      <c r="H27" s="186"/>
      <c r="I27" s="7"/>
      <c r="J27" s="8"/>
      <c r="K27" s="7"/>
      <c r="L27" s="8"/>
      <c r="M27" s="7"/>
      <c r="N27" s="8"/>
    </row>
    <row r="28" spans="1:14" ht="13.5" thickBot="1">
      <c r="A28" s="298"/>
      <c r="B28" s="107" t="s">
        <v>115</v>
      </c>
      <c r="C28" s="119">
        <v>17.25</v>
      </c>
      <c r="D28" s="8">
        <v>45.412</v>
      </c>
      <c r="E28" s="303"/>
      <c r="F28" s="304"/>
      <c r="G28" s="301"/>
      <c r="H28" s="186"/>
      <c r="I28" s="7"/>
      <c r="J28" s="8"/>
      <c r="K28" s="7"/>
      <c r="L28" s="8"/>
      <c r="M28" s="7"/>
      <c r="N28" s="8"/>
    </row>
    <row r="29" spans="1:14" ht="13.5" thickTop="1">
      <c r="A29" s="297" t="s">
        <v>70</v>
      </c>
      <c r="B29" s="352" t="s">
        <v>95</v>
      </c>
      <c r="C29" s="77">
        <v>5820</v>
      </c>
      <c r="D29" s="354">
        <f>5.91+2.971+0.093</f>
        <v>8.974</v>
      </c>
      <c r="E29" s="299">
        <f>497+7</f>
        <v>504</v>
      </c>
      <c r="F29" s="212">
        <v>25.76</v>
      </c>
      <c r="G29" s="218">
        <f>150*84</f>
        <v>12600</v>
      </c>
      <c r="H29" s="212">
        <v>12.33</v>
      </c>
      <c r="I29" s="14"/>
      <c r="J29" s="15"/>
      <c r="K29" s="14"/>
      <c r="L29" s="15"/>
      <c r="M29" s="14"/>
      <c r="N29" s="15"/>
    </row>
    <row r="30" spans="1:14" ht="12.75">
      <c r="A30" s="298"/>
      <c r="B30" s="353" t="s">
        <v>102</v>
      </c>
      <c r="C30" s="78">
        <v>0</v>
      </c>
      <c r="D30" s="355">
        <f>3.94+0.743+0.093</f>
        <v>4.776</v>
      </c>
      <c r="E30" s="300"/>
      <c r="F30" s="186"/>
      <c r="G30" s="301"/>
      <c r="H30" s="186"/>
      <c r="I30" s="7"/>
      <c r="J30" s="8"/>
      <c r="K30" s="7"/>
      <c r="L30" s="8"/>
      <c r="M30" s="7"/>
      <c r="N30" s="8"/>
    </row>
    <row r="31" spans="1:14" ht="13.5" thickBot="1">
      <c r="A31" s="298"/>
      <c r="B31" s="353" t="s">
        <v>115</v>
      </c>
      <c r="C31" s="356">
        <v>17.25</v>
      </c>
      <c r="D31" s="355">
        <v>45.412</v>
      </c>
      <c r="E31" s="300"/>
      <c r="F31" s="186"/>
      <c r="G31" s="301"/>
      <c r="H31" s="186"/>
      <c r="I31" s="7"/>
      <c r="J31" s="8"/>
      <c r="K31" s="7"/>
      <c r="L31" s="8"/>
      <c r="M31" s="7"/>
      <c r="N31" s="8"/>
    </row>
    <row r="32" spans="1:14" ht="12.75">
      <c r="A32" s="297" t="s">
        <v>22</v>
      </c>
      <c r="B32" s="352" t="s">
        <v>95</v>
      </c>
      <c r="C32" s="77">
        <v>5140</v>
      </c>
      <c r="D32" s="357">
        <f>6.04+2.971+0.093</f>
        <v>9.104</v>
      </c>
      <c r="E32" s="299">
        <f>358+4</f>
        <v>362</v>
      </c>
      <c r="F32" s="212">
        <v>25.76</v>
      </c>
      <c r="G32" s="218">
        <f>150*84</f>
        <v>12600</v>
      </c>
      <c r="H32" s="212">
        <v>12.33</v>
      </c>
      <c r="I32" s="21"/>
      <c r="J32" s="22"/>
      <c r="K32" s="21"/>
      <c r="L32" s="22"/>
      <c r="M32" s="21"/>
      <c r="N32" s="22"/>
    </row>
    <row r="33" spans="1:14" ht="12.75" customHeight="1">
      <c r="A33" s="298"/>
      <c r="B33" s="353" t="s">
        <v>102</v>
      </c>
      <c r="C33" s="78">
        <v>0</v>
      </c>
      <c r="D33" s="355">
        <v>0</v>
      </c>
      <c r="E33" s="300"/>
      <c r="F33" s="186"/>
      <c r="G33" s="301"/>
      <c r="H33" s="186"/>
      <c r="I33" s="21"/>
      <c r="J33" s="22"/>
      <c r="K33" s="21"/>
      <c r="L33" s="22"/>
      <c r="M33" s="21"/>
      <c r="N33" s="22"/>
    </row>
    <row r="34" spans="1:14" ht="12.75" customHeight="1" thickBot="1">
      <c r="A34" s="298"/>
      <c r="B34" s="353" t="s">
        <v>115</v>
      </c>
      <c r="C34" s="356">
        <v>17.25</v>
      </c>
      <c r="D34" s="355">
        <v>45.412</v>
      </c>
      <c r="E34" s="300"/>
      <c r="F34" s="186"/>
      <c r="G34" s="301"/>
      <c r="H34" s="186"/>
      <c r="I34" s="21"/>
      <c r="J34" s="22"/>
      <c r="K34" s="21"/>
      <c r="L34" s="22"/>
      <c r="M34" s="21"/>
      <c r="N34" s="22"/>
    </row>
    <row r="35" spans="1:14" ht="12.75" customHeight="1">
      <c r="A35" s="297" t="s">
        <v>23</v>
      </c>
      <c r="B35" s="102" t="s">
        <v>95</v>
      </c>
      <c r="C35" s="119"/>
      <c r="D35" s="8"/>
      <c r="E35" s="299"/>
      <c r="F35" s="212"/>
      <c r="G35" s="218"/>
      <c r="H35" s="212"/>
      <c r="I35" s="4"/>
      <c r="J35" s="5"/>
      <c r="K35" s="4"/>
      <c r="L35" s="5"/>
      <c r="M35" s="4"/>
      <c r="N35" s="5"/>
    </row>
    <row r="36" spans="1:14" ht="12.75" customHeight="1">
      <c r="A36" s="298"/>
      <c r="B36" s="107" t="s">
        <v>102</v>
      </c>
      <c r="C36" s="119"/>
      <c r="D36" s="8"/>
      <c r="E36" s="300"/>
      <c r="F36" s="186"/>
      <c r="G36" s="301"/>
      <c r="H36" s="186"/>
      <c r="I36" s="4"/>
      <c r="J36" s="5"/>
      <c r="K36" s="4"/>
      <c r="L36" s="5"/>
      <c r="M36" s="4"/>
      <c r="N36" s="5"/>
    </row>
    <row r="37" spans="1:14" ht="12.75" customHeight="1" thickBot="1">
      <c r="A37" s="298"/>
      <c r="B37" s="107" t="s">
        <v>115</v>
      </c>
      <c r="C37" s="119"/>
      <c r="D37" s="8"/>
      <c r="E37" s="300"/>
      <c r="F37" s="186"/>
      <c r="G37" s="301"/>
      <c r="H37" s="186"/>
      <c r="I37" s="4"/>
      <c r="J37" s="5"/>
      <c r="K37" s="4"/>
      <c r="L37" s="5"/>
      <c r="M37" s="4"/>
      <c r="N37" s="5"/>
    </row>
    <row r="38" spans="1:14" ht="12.75">
      <c r="A38" s="297" t="s">
        <v>24</v>
      </c>
      <c r="B38" s="102" t="s">
        <v>95</v>
      </c>
      <c r="C38" s="119"/>
      <c r="D38" s="8"/>
      <c r="E38" s="299"/>
      <c r="F38" s="212"/>
      <c r="G38" s="218"/>
      <c r="H38" s="212"/>
      <c r="I38" s="4"/>
      <c r="J38" s="5"/>
      <c r="K38" s="4"/>
      <c r="L38" s="5"/>
      <c r="M38" s="4"/>
      <c r="N38" s="5"/>
    </row>
    <row r="39" spans="1:14" ht="15" customHeight="1">
      <c r="A39" s="298"/>
      <c r="B39" s="107" t="s">
        <v>102</v>
      </c>
      <c r="C39" s="119"/>
      <c r="D39" s="8"/>
      <c r="E39" s="300"/>
      <c r="F39" s="186"/>
      <c r="G39" s="301"/>
      <c r="H39" s="186"/>
      <c r="I39" s="4"/>
      <c r="J39" s="5"/>
      <c r="K39" s="4"/>
      <c r="L39" s="5"/>
      <c r="M39" s="4"/>
      <c r="N39" s="5"/>
    </row>
    <row r="40" spans="1:14" ht="15" customHeight="1" thickBot="1">
      <c r="A40" s="298"/>
      <c r="B40" s="107" t="s">
        <v>115</v>
      </c>
      <c r="C40" s="119"/>
      <c r="D40" s="8"/>
      <c r="E40" s="300"/>
      <c r="F40" s="186"/>
      <c r="G40" s="301"/>
      <c r="H40" s="186"/>
      <c r="I40" s="4"/>
      <c r="J40" s="5"/>
      <c r="K40" s="4"/>
      <c r="L40" s="5"/>
      <c r="M40" s="4"/>
      <c r="N40" s="5"/>
    </row>
    <row r="41" spans="1:14" ht="12.75">
      <c r="A41" s="297" t="s">
        <v>25</v>
      </c>
      <c r="B41" s="102" t="s">
        <v>95</v>
      </c>
      <c r="C41" s="120"/>
      <c r="D41" s="8"/>
      <c r="E41" s="299"/>
      <c r="F41" s="212"/>
      <c r="G41" s="218"/>
      <c r="H41" s="212"/>
      <c r="I41" s="4"/>
      <c r="J41" s="5"/>
      <c r="K41" s="4"/>
      <c r="L41" s="5"/>
      <c r="M41" s="4"/>
      <c r="N41" s="5"/>
    </row>
    <row r="42" spans="1:14" ht="15" customHeight="1">
      <c r="A42" s="298"/>
      <c r="B42" s="107" t="s">
        <v>102</v>
      </c>
      <c r="C42" s="120"/>
      <c r="D42" s="8"/>
      <c r="E42" s="300"/>
      <c r="F42" s="186"/>
      <c r="G42" s="301"/>
      <c r="H42" s="186"/>
      <c r="I42" s="4"/>
      <c r="J42" s="5"/>
      <c r="K42" s="4"/>
      <c r="L42" s="5"/>
      <c r="M42" s="4"/>
      <c r="N42" s="5"/>
    </row>
    <row r="43" spans="1:14" ht="15" customHeight="1" thickBot="1">
      <c r="A43" s="298"/>
      <c r="B43" s="107" t="s">
        <v>115</v>
      </c>
      <c r="C43" s="120"/>
      <c r="D43" s="8"/>
      <c r="E43" s="300"/>
      <c r="F43" s="186"/>
      <c r="G43" s="301"/>
      <c r="H43" s="186"/>
      <c r="I43" s="4"/>
      <c r="J43" s="5"/>
      <c r="K43" s="4"/>
      <c r="L43" s="5"/>
      <c r="M43" s="4"/>
      <c r="N43" s="5"/>
    </row>
    <row r="44" spans="1:14" ht="12.75">
      <c r="A44" s="297" t="s">
        <v>26</v>
      </c>
      <c r="B44" s="102" t="s">
        <v>95</v>
      </c>
      <c r="C44" s="119"/>
      <c r="D44" s="8"/>
      <c r="E44" s="299"/>
      <c r="F44" s="212"/>
      <c r="G44" s="218"/>
      <c r="H44" s="212"/>
      <c r="I44" s="14"/>
      <c r="J44" s="15"/>
      <c r="K44" s="14"/>
      <c r="L44" s="15"/>
      <c r="M44" s="14"/>
      <c r="N44" s="15"/>
    </row>
    <row r="45" spans="1:14" ht="15" customHeight="1">
      <c r="A45" s="298"/>
      <c r="B45" s="107" t="s">
        <v>102</v>
      </c>
      <c r="C45" s="119"/>
      <c r="D45" s="8"/>
      <c r="E45" s="300"/>
      <c r="F45" s="186"/>
      <c r="G45" s="301"/>
      <c r="H45" s="186"/>
      <c r="I45" s="14"/>
      <c r="J45" s="15"/>
      <c r="K45" s="14"/>
      <c r="L45" s="15"/>
      <c r="M45" s="14"/>
      <c r="N45" s="15"/>
    </row>
    <row r="46" spans="1:14" ht="15" customHeight="1">
      <c r="A46" s="298"/>
      <c r="B46" s="107" t="s">
        <v>115</v>
      </c>
      <c r="C46" s="119"/>
      <c r="D46" s="8"/>
      <c r="E46" s="300"/>
      <c r="F46" s="186"/>
      <c r="G46" s="301"/>
      <c r="H46" s="186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03" t="s">
        <v>32</v>
      </c>
      <c r="B48" s="203"/>
      <c r="C48" s="203"/>
      <c r="D48" s="20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3" t="s">
        <v>35</v>
      </c>
      <c r="C50" s="203"/>
      <c r="D50" s="203"/>
      <c r="E50" s="20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3" t="s">
        <v>34</v>
      </c>
      <c r="C51" s="203"/>
      <c r="D51" s="20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7">
      <selection activeCell="D26" sqref="D26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8" t="s">
        <v>27</v>
      </c>
      <c r="H9" s="17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10"/>
      <c r="C10" s="211"/>
      <c r="D10" s="186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01" t="s">
        <v>16</v>
      </c>
      <c r="B11" s="102" t="s">
        <v>95</v>
      </c>
      <c r="C11" s="127">
        <v>2980</v>
      </c>
      <c r="D11" s="128">
        <f>5.25+2.599+0.093</f>
        <v>7.942</v>
      </c>
      <c r="E11" s="209">
        <v>237</v>
      </c>
      <c r="F11" s="202">
        <v>22.89</v>
      </c>
      <c r="G11" s="198">
        <f>182*84</f>
        <v>15288</v>
      </c>
      <c r="H11" s="180">
        <v>12.33</v>
      </c>
      <c r="I11" s="7"/>
      <c r="J11" s="8"/>
      <c r="K11" s="7"/>
      <c r="L11" s="8"/>
      <c r="M11" s="7"/>
      <c r="N11" s="8"/>
    </row>
    <row r="12" spans="1:14" ht="15" customHeight="1">
      <c r="A12" s="220"/>
      <c r="B12" s="105" t="s">
        <v>113</v>
      </c>
      <c r="C12" s="117">
        <v>17.25</v>
      </c>
      <c r="D12" s="137">
        <v>45.412</v>
      </c>
      <c r="E12" s="192"/>
      <c r="F12" s="193"/>
      <c r="G12" s="194"/>
      <c r="H12" s="200"/>
      <c r="I12" s="7"/>
      <c r="J12" s="8"/>
      <c r="K12" s="7"/>
      <c r="L12" s="8"/>
      <c r="M12" s="7"/>
      <c r="N12" s="8"/>
    </row>
    <row r="13" spans="1:14" ht="15" customHeight="1">
      <c r="A13" s="214" t="s">
        <v>17</v>
      </c>
      <c r="B13" s="107" t="s">
        <v>95</v>
      </c>
      <c r="C13" s="119">
        <v>2100</v>
      </c>
      <c r="D13" s="136">
        <v>7.942</v>
      </c>
      <c r="E13" s="216">
        <v>208</v>
      </c>
      <c r="F13" s="199">
        <v>22.89</v>
      </c>
      <c r="G13" s="218">
        <f>182*84</f>
        <v>15288</v>
      </c>
      <c r="H13" s="199">
        <v>12.33</v>
      </c>
      <c r="I13" s="14"/>
      <c r="J13" s="15"/>
      <c r="K13" s="14"/>
      <c r="L13" s="15"/>
      <c r="M13" s="14"/>
      <c r="N13" s="15"/>
    </row>
    <row r="14" spans="1:14" ht="15" customHeight="1">
      <c r="A14" s="220"/>
      <c r="B14" s="107" t="s">
        <v>96</v>
      </c>
      <c r="C14" s="117">
        <v>17.25</v>
      </c>
      <c r="D14" s="137">
        <v>45.412</v>
      </c>
      <c r="E14" s="192"/>
      <c r="F14" s="200"/>
      <c r="G14" s="194"/>
      <c r="H14" s="200"/>
      <c r="I14" s="21"/>
      <c r="J14" s="22"/>
      <c r="K14" s="21"/>
      <c r="L14" s="22"/>
      <c r="M14" s="21"/>
      <c r="N14" s="22"/>
    </row>
    <row r="15" spans="1:14" ht="15" customHeight="1">
      <c r="A15" s="214" t="s">
        <v>18</v>
      </c>
      <c r="B15" s="109" t="s">
        <v>95</v>
      </c>
      <c r="C15" s="119">
        <v>2460</v>
      </c>
      <c r="D15" s="136">
        <v>7.942</v>
      </c>
      <c r="E15" s="216">
        <v>194</v>
      </c>
      <c r="F15" s="199">
        <v>22.89</v>
      </c>
      <c r="G15" s="218">
        <f>182*84</f>
        <v>15288</v>
      </c>
      <c r="H15" s="199">
        <v>12.33</v>
      </c>
      <c r="I15" s="14"/>
      <c r="J15" s="15"/>
      <c r="K15" s="14"/>
      <c r="L15" s="15"/>
      <c r="M15" s="14"/>
      <c r="N15" s="15"/>
    </row>
    <row r="16" spans="1:14" ht="15" customHeight="1">
      <c r="A16" s="220"/>
      <c r="B16" s="105" t="s">
        <v>96</v>
      </c>
      <c r="C16" s="117">
        <v>17.25</v>
      </c>
      <c r="D16" s="137">
        <v>45.412</v>
      </c>
      <c r="E16" s="192"/>
      <c r="F16" s="200"/>
      <c r="G16" s="194"/>
      <c r="H16" s="200"/>
      <c r="I16" s="21"/>
      <c r="J16" s="22"/>
      <c r="K16" s="21"/>
      <c r="L16" s="22"/>
      <c r="M16" s="21"/>
      <c r="N16" s="22"/>
    </row>
    <row r="17" spans="1:14" ht="15" customHeight="1">
      <c r="A17" s="214" t="s">
        <v>19</v>
      </c>
      <c r="B17" s="109" t="s">
        <v>95</v>
      </c>
      <c r="C17" s="119">
        <v>1980</v>
      </c>
      <c r="D17" s="136">
        <v>7.942</v>
      </c>
      <c r="E17" s="216">
        <v>147</v>
      </c>
      <c r="F17" s="199">
        <v>25.76</v>
      </c>
      <c r="G17" s="218">
        <f>182*84</f>
        <v>15288</v>
      </c>
      <c r="H17" s="199">
        <v>12.33</v>
      </c>
      <c r="I17" s="14"/>
      <c r="J17" s="15"/>
      <c r="K17" s="14"/>
      <c r="L17" s="15"/>
      <c r="M17" s="14"/>
      <c r="N17" s="15"/>
    </row>
    <row r="18" spans="1:14" ht="12.75">
      <c r="A18" s="220"/>
      <c r="B18" s="105" t="s">
        <v>96</v>
      </c>
      <c r="C18" s="117">
        <v>17.25</v>
      </c>
      <c r="D18" s="137">
        <v>45.412</v>
      </c>
      <c r="E18" s="192"/>
      <c r="F18" s="200"/>
      <c r="G18" s="194"/>
      <c r="H18" s="200"/>
      <c r="I18" s="21"/>
      <c r="J18" s="22"/>
      <c r="K18" s="21"/>
      <c r="L18" s="22"/>
      <c r="M18" s="21"/>
      <c r="N18" s="22"/>
    </row>
    <row r="19" spans="1:14" ht="12.75">
      <c r="A19" s="214" t="s">
        <v>20</v>
      </c>
      <c r="B19" s="109" t="s">
        <v>95</v>
      </c>
      <c r="C19" s="119">
        <v>1560</v>
      </c>
      <c r="D19" s="136">
        <v>7.942</v>
      </c>
      <c r="E19" s="216">
        <v>109</v>
      </c>
      <c r="F19" s="199">
        <v>25.76</v>
      </c>
      <c r="G19" s="218">
        <f>182*84</f>
        <v>15288</v>
      </c>
      <c r="H19" s="212">
        <v>12.33</v>
      </c>
      <c r="I19" s="14"/>
      <c r="J19" s="15"/>
      <c r="K19" s="14"/>
      <c r="L19" s="15"/>
      <c r="M19" s="14"/>
      <c r="N19" s="15"/>
    </row>
    <row r="20" spans="1:14" ht="12.75">
      <c r="A20" s="220"/>
      <c r="B20" s="105" t="s">
        <v>96</v>
      </c>
      <c r="C20" s="117">
        <v>17.25</v>
      </c>
      <c r="D20" s="137">
        <v>45.412</v>
      </c>
      <c r="E20" s="192"/>
      <c r="F20" s="200"/>
      <c r="G20" s="194"/>
      <c r="H20" s="193"/>
      <c r="I20" s="21"/>
      <c r="J20" s="22"/>
      <c r="K20" s="21"/>
      <c r="L20" s="22"/>
      <c r="M20" s="21"/>
      <c r="N20" s="22"/>
    </row>
    <row r="21" spans="1:14" ht="12.75">
      <c r="A21" s="214" t="s">
        <v>69</v>
      </c>
      <c r="B21" s="109" t="s">
        <v>95</v>
      </c>
      <c r="C21" s="119">
        <v>1120</v>
      </c>
      <c r="D21" s="136">
        <v>7.942</v>
      </c>
      <c r="E21" s="216">
        <v>118</v>
      </c>
      <c r="F21" s="199">
        <v>25.76</v>
      </c>
      <c r="G21" s="218">
        <f>182*84</f>
        <v>15288</v>
      </c>
      <c r="H21" s="212">
        <v>12.33</v>
      </c>
      <c r="I21" s="14"/>
      <c r="J21" s="15"/>
      <c r="K21" s="14"/>
      <c r="L21" s="15"/>
      <c r="M21" s="14"/>
      <c r="N21" s="15"/>
    </row>
    <row r="22" spans="1:14" ht="12.75">
      <c r="A22" s="220"/>
      <c r="B22" s="105" t="s">
        <v>96</v>
      </c>
      <c r="C22" s="117">
        <v>17.25</v>
      </c>
      <c r="D22" s="137">
        <v>45.412</v>
      </c>
      <c r="E22" s="192"/>
      <c r="F22" s="200"/>
      <c r="G22" s="194"/>
      <c r="H22" s="193"/>
      <c r="I22" s="21"/>
      <c r="J22" s="22"/>
      <c r="K22" s="21"/>
      <c r="L22" s="22"/>
      <c r="M22" s="21"/>
      <c r="N22" s="22"/>
    </row>
    <row r="23" spans="1:14" ht="12.75">
      <c r="A23" s="214" t="s">
        <v>70</v>
      </c>
      <c r="B23" s="109" t="s">
        <v>95</v>
      </c>
      <c r="C23" s="119">
        <v>920</v>
      </c>
      <c r="D23" s="136">
        <v>7.942</v>
      </c>
      <c r="E23" s="216">
        <v>115</v>
      </c>
      <c r="F23" s="212">
        <v>25.76</v>
      </c>
      <c r="G23" s="218">
        <f>182*84</f>
        <v>15288</v>
      </c>
      <c r="H23" s="212">
        <v>12.33</v>
      </c>
      <c r="I23" s="14"/>
      <c r="J23" s="15"/>
      <c r="K23" s="14"/>
      <c r="L23" s="15"/>
      <c r="M23" s="14"/>
      <c r="N23" s="15"/>
    </row>
    <row r="24" spans="1:14" ht="12.75">
      <c r="A24" s="220"/>
      <c r="B24" s="105" t="s">
        <v>96</v>
      </c>
      <c r="C24" s="117">
        <v>17.25</v>
      </c>
      <c r="D24" s="137">
        <v>45.412</v>
      </c>
      <c r="E24" s="192"/>
      <c r="F24" s="193"/>
      <c r="G24" s="194"/>
      <c r="H24" s="193"/>
      <c r="I24" s="21"/>
      <c r="J24" s="22"/>
      <c r="K24" s="21"/>
      <c r="L24" s="22"/>
      <c r="M24" s="21"/>
      <c r="N24" s="22"/>
    </row>
    <row r="25" spans="1:14" ht="12.75">
      <c r="A25" s="214" t="s">
        <v>22</v>
      </c>
      <c r="B25" s="109" t="s">
        <v>95</v>
      </c>
      <c r="C25" s="119">
        <v>980</v>
      </c>
      <c r="D25" s="136">
        <f>5.37+2.599+0.093</f>
        <v>8.062000000000001</v>
      </c>
      <c r="E25" s="216">
        <v>63</v>
      </c>
      <c r="F25" s="212">
        <v>25.76</v>
      </c>
      <c r="G25" s="218">
        <f>182*84</f>
        <v>15288</v>
      </c>
      <c r="H25" s="212">
        <v>12.33</v>
      </c>
      <c r="I25" s="21"/>
      <c r="J25" s="22"/>
      <c r="K25" s="21"/>
      <c r="L25" s="22"/>
      <c r="M25" s="21"/>
      <c r="N25" s="22"/>
    </row>
    <row r="26" spans="1:14" ht="12.75">
      <c r="A26" s="220"/>
      <c r="B26" s="105" t="s">
        <v>96</v>
      </c>
      <c r="C26" s="117">
        <v>17.25</v>
      </c>
      <c r="D26" s="137">
        <v>45.412</v>
      </c>
      <c r="E26" s="192"/>
      <c r="F26" s="193"/>
      <c r="G26" s="194"/>
      <c r="H26" s="193"/>
      <c r="I26" s="4"/>
      <c r="J26" s="5"/>
      <c r="K26" s="4"/>
      <c r="L26" s="5"/>
      <c r="M26" s="4"/>
      <c r="N26" s="5"/>
    </row>
    <row r="27" spans="1:14" ht="12.75">
      <c r="A27" s="214" t="s">
        <v>23</v>
      </c>
      <c r="B27" s="109" t="s">
        <v>95</v>
      </c>
      <c r="C27" s="119"/>
      <c r="D27" s="136"/>
      <c r="E27" s="216"/>
      <c r="F27" s="212"/>
      <c r="G27" s="218"/>
      <c r="H27" s="212"/>
      <c r="I27" s="4"/>
      <c r="J27" s="5"/>
      <c r="K27" s="4"/>
      <c r="L27" s="5"/>
      <c r="M27" s="4"/>
      <c r="N27" s="5"/>
    </row>
    <row r="28" spans="1:14" ht="12.75">
      <c r="A28" s="220"/>
      <c r="B28" s="105" t="s">
        <v>96</v>
      </c>
      <c r="C28" s="117"/>
      <c r="D28" s="137"/>
      <c r="E28" s="192"/>
      <c r="F28" s="193"/>
      <c r="G28" s="194"/>
      <c r="H28" s="193"/>
      <c r="I28" s="4"/>
      <c r="J28" s="5"/>
      <c r="K28" s="4"/>
      <c r="L28" s="5"/>
      <c r="M28" s="4"/>
      <c r="N28" s="5"/>
    </row>
    <row r="29" spans="1:14" ht="12.75">
      <c r="A29" s="214" t="s">
        <v>24</v>
      </c>
      <c r="B29" s="109" t="s">
        <v>95</v>
      </c>
      <c r="C29" s="119"/>
      <c r="D29" s="136"/>
      <c r="E29" s="216"/>
      <c r="F29" s="212"/>
      <c r="G29" s="218"/>
      <c r="H29" s="212"/>
      <c r="I29" s="4"/>
      <c r="J29" s="5"/>
      <c r="K29" s="4"/>
      <c r="L29" s="5"/>
      <c r="M29" s="4"/>
      <c r="N29" s="5"/>
    </row>
    <row r="30" spans="1:14" ht="12.75">
      <c r="A30" s="220"/>
      <c r="B30" s="105" t="s">
        <v>96</v>
      </c>
      <c r="C30" s="117"/>
      <c r="D30" s="137"/>
      <c r="E30" s="192"/>
      <c r="F30" s="193"/>
      <c r="G30" s="194"/>
      <c r="H30" s="193"/>
      <c r="I30" s="4"/>
      <c r="J30" s="5"/>
      <c r="K30" s="4"/>
      <c r="L30" s="5"/>
      <c r="M30" s="4"/>
      <c r="N30" s="5"/>
    </row>
    <row r="31" spans="1:14" ht="12.75">
      <c r="A31" s="214" t="s">
        <v>25</v>
      </c>
      <c r="B31" s="109" t="s">
        <v>95</v>
      </c>
      <c r="C31" s="119"/>
      <c r="D31" s="136"/>
      <c r="E31" s="216"/>
      <c r="F31" s="212"/>
      <c r="G31" s="218"/>
      <c r="H31" s="212"/>
      <c r="I31" s="4"/>
      <c r="J31" s="5"/>
      <c r="K31" s="4"/>
      <c r="L31" s="5"/>
      <c r="M31" s="4"/>
      <c r="N31" s="5"/>
    </row>
    <row r="32" spans="1:14" ht="12.75">
      <c r="A32" s="220"/>
      <c r="B32" s="105" t="s">
        <v>96</v>
      </c>
      <c r="C32" s="117"/>
      <c r="D32" s="137"/>
      <c r="E32" s="192"/>
      <c r="F32" s="193"/>
      <c r="G32" s="194"/>
      <c r="H32" s="193"/>
      <c r="I32" s="4"/>
      <c r="J32" s="5"/>
      <c r="K32" s="4"/>
      <c r="L32" s="5"/>
      <c r="M32" s="4"/>
      <c r="N32" s="5"/>
    </row>
    <row r="33" spans="1:14" ht="12.75">
      <c r="A33" s="214" t="s">
        <v>26</v>
      </c>
      <c r="B33" s="109" t="s">
        <v>95</v>
      </c>
      <c r="C33" s="119"/>
      <c r="D33" s="136"/>
      <c r="E33" s="216"/>
      <c r="F33" s="212"/>
      <c r="G33" s="218"/>
      <c r="H33" s="212"/>
      <c r="I33" s="14"/>
      <c r="J33" s="15"/>
      <c r="K33" s="14"/>
      <c r="L33" s="15"/>
      <c r="M33" s="14"/>
      <c r="N33" s="15"/>
    </row>
    <row r="34" spans="1:14" ht="13.5" thickBot="1">
      <c r="A34" s="215"/>
      <c r="B34" s="111" t="s">
        <v>96</v>
      </c>
      <c r="C34" s="138"/>
      <c r="D34" s="139"/>
      <c r="E34" s="217"/>
      <c r="F34" s="213"/>
      <c r="G34" s="219"/>
      <c r="H34" s="21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3" t="s">
        <v>32</v>
      </c>
      <c r="B36" s="203"/>
      <c r="C36" s="203"/>
      <c r="D36" s="20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3" t="s">
        <v>35</v>
      </c>
      <c r="C38" s="203"/>
      <c r="D38" s="203"/>
      <c r="E38" s="20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3" t="s">
        <v>34</v>
      </c>
      <c r="C39" s="203"/>
      <c r="D39" s="20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6">
      <selection activeCell="D35" sqref="D35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316" t="s">
        <v>29</v>
      </c>
      <c r="J1" s="316"/>
      <c r="K1" s="31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8" t="s">
        <v>27</v>
      </c>
      <c r="H9" s="17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3420</v>
      </c>
      <c r="D11" s="6">
        <f>5.91+2.971+0.093</f>
        <v>8.974</v>
      </c>
      <c r="E11" s="174">
        <v>80</v>
      </c>
      <c r="F11" s="202">
        <v>22.89</v>
      </c>
      <c r="G11" s="198">
        <f>317*84</f>
        <v>26628</v>
      </c>
      <c r="H11" s="180">
        <v>12.33</v>
      </c>
      <c r="I11" s="7"/>
      <c r="J11" s="8"/>
      <c r="K11" s="7"/>
      <c r="L11" s="8"/>
      <c r="M11" s="7"/>
      <c r="N11" s="8"/>
    </row>
    <row r="12" spans="1:14" ht="15.75" customHeight="1">
      <c r="A12" s="298"/>
      <c r="B12" s="107" t="s">
        <v>102</v>
      </c>
      <c r="C12" s="119">
        <v>0</v>
      </c>
      <c r="D12" s="8">
        <f>3.94+0.743+0.093</f>
        <v>4.776</v>
      </c>
      <c r="E12" s="300"/>
      <c r="F12" s="186"/>
      <c r="G12" s="301"/>
      <c r="H12" s="315"/>
      <c r="I12" s="7"/>
      <c r="J12" s="8"/>
      <c r="K12" s="7"/>
      <c r="L12" s="8"/>
      <c r="M12" s="7"/>
      <c r="N12" s="8"/>
    </row>
    <row r="13" spans="1:14" ht="15.75" customHeight="1" thickBot="1">
      <c r="A13" s="298"/>
      <c r="B13" s="107" t="s">
        <v>115</v>
      </c>
      <c r="C13" s="119">
        <v>17.25</v>
      </c>
      <c r="D13" s="8">
        <v>45.412</v>
      </c>
      <c r="E13" s="300"/>
      <c r="F13" s="186"/>
      <c r="G13" s="301"/>
      <c r="H13" s="315"/>
      <c r="I13" s="7"/>
      <c r="J13" s="8"/>
      <c r="K13" s="7"/>
      <c r="L13" s="8"/>
      <c r="M13" s="7"/>
      <c r="N13" s="8"/>
    </row>
    <row r="14" spans="1:14" ht="15.75" customHeight="1" thickTop="1">
      <c r="A14" s="297" t="s">
        <v>17</v>
      </c>
      <c r="B14" s="102" t="s">
        <v>95</v>
      </c>
      <c r="C14" s="118">
        <v>3000</v>
      </c>
      <c r="D14" s="6">
        <f>5.91+2.971+0.093</f>
        <v>8.974</v>
      </c>
      <c r="E14" s="299">
        <v>40</v>
      </c>
      <c r="F14" s="199">
        <v>22.89</v>
      </c>
      <c r="G14" s="218">
        <f>317*84</f>
        <v>26628</v>
      </c>
      <c r="H14" s="199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298"/>
      <c r="B15" s="107" t="s">
        <v>102</v>
      </c>
      <c r="C15" s="119">
        <v>0</v>
      </c>
      <c r="D15" s="8">
        <f>3.94+0.743+0.093</f>
        <v>4.776</v>
      </c>
      <c r="E15" s="300"/>
      <c r="F15" s="315"/>
      <c r="G15" s="301"/>
      <c r="H15" s="315"/>
      <c r="I15" s="7"/>
      <c r="J15" s="8"/>
      <c r="K15" s="7"/>
      <c r="L15" s="8"/>
      <c r="M15" s="7"/>
      <c r="N15" s="8"/>
    </row>
    <row r="16" spans="1:14" ht="15.75" customHeight="1" thickBot="1">
      <c r="A16" s="298"/>
      <c r="B16" s="107" t="s">
        <v>101</v>
      </c>
      <c r="C16" s="119">
        <v>17.25</v>
      </c>
      <c r="D16" s="8">
        <v>45.412</v>
      </c>
      <c r="E16" s="300"/>
      <c r="F16" s="315"/>
      <c r="G16" s="301"/>
      <c r="H16" s="315"/>
      <c r="I16" s="7"/>
      <c r="J16" s="8"/>
      <c r="K16" s="7"/>
      <c r="L16" s="8"/>
      <c r="M16" s="7"/>
      <c r="N16" s="8"/>
    </row>
    <row r="17" spans="1:14" ht="15.75" customHeight="1" thickTop="1">
      <c r="A17" s="297" t="s">
        <v>18</v>
      </c>
      <c r="B17" s="102" t="s">
        <v>95</v>
      </c>
      <c r="C17" s="118">
        <v>3060</v>
      </c>
      <c r="D17" s="6">
        <f>5.91+2.971+0.093</f>
        <v>8.974</v>
      </c>
      <c r="E17" s="299">
        <v>55</v>
      </c>
      <c r="F17" s="199">
        <v>22.89</v>
      </c>
      <c r="G17" s="218">
        <f>317*84</f>
        <v>26628</v>
      </c>
      <c r="H17" s="199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298"/>
      <c r="B18" s="107" t="s">
        <v>102</v>
      </c>
      <c r="C18" s="119">
        <v>0</v>
      </c>
      <c r="D18" s="8">
        <f>3.94+0.743+0.093</f>
        <v>4.776</v>
      </c>
      <c r="E18" s="300"/>
      <c r="F18" s="315"/>
      <c r="G18" s="301"/>
      <c r="H18" s="315"/>
      <c r="I18" s="7"/>
      <c r="J18" s="8"/>
      <c r="K18" s="7"/>
      <c r="L18" s="8"/>
      <c r="M18" s="7"/>
      <c r="N18" s="8"/>
    </row>
    <row r="19" spans="1:14" ht="15.75" customHeight="1" thickBot="1">
      <c r="A19" s="298"/>
      <c r="B19" s="107" t="s">
        <v>101</v>
      </c>
      <c r="C19" s="119">
        <v>17.25</v>
      </c>
      <c r="D19" s="8">
        <v>45.412</v>
      </c>
      <c r="E19" s="300"/>
      <c r="F19" s="315"/>
      <c r="G19" s="301"/>
      <c r="H19" s="315"/>
      <c r="I19" s="7"/>
      <c r="J19" s="8"/>
      <c r="K19" s="7"/>
      <c r="L19" s="8"/>
      <c r="M19" s="7"/>
      <c r="N19" s="8"/>
    </row>
    <row r="20" spans="1:14" ht="15" customHeight="1" thickTop="1">
      <c r="A20" s="297" t="s">
        <v>19</v>
      </c>
      <c r="B20" s="102" t="s">
        <v>95</v>
      </c>
      <c r="C20" s="118">
        <v>2700</v>
      </c>
      <c r="D20" s="6">
        <f>5.91+2.971+0.093</f>
        <v>8.974</v>
      </c>
      <c r="E20" s="299">
        <v>46</v>
      </c>
      <c r="F20" s="199">
        <v>25.76</v>
      </c>
      <c r="G20" s="218">
        <f>317*84</f>
        <v>26628</v>
      </c>
      <c r="H20" s="199">
        <v>12.33</v>
      </c>
      <c r="I20" s="14"/>
      <c r="J20" s="15"/>
      <c r="K20" s="14"/>
      <c r="L20" s="15"/>
      <c r="M20" s="14"/>
      <c r="N20" s="15"/>
    </row>
    <row r="21" spans="1:14" ht="15" customHeight="1">
      <c r="A21" s="298"/>
      <c r="B21" s="107" t="s">
        <v>102</v>
      </c>
      <c r="C21" s="119">
        <v>0</v>
      </c>
      <c r="D21" s="8">
        <f>3.94+0.743+0.093</f>
        <v>4.776</v>
      </c>
      <c r="E21" s="300"/>
      <c r="F21" s="315"/>
      <c r="G21" s="301"/>
      <c r="H21" s="315"/>
      <c r="I21" s="7"/>
      <c r="J21" s="8"/>
      <c r="K21" s="7"/>
      <c r="L21" s="8"/>
      <c r="M21" s="7"/>
      <c r="N21" s="8"/>
    </row>
    <row r="22" spans="1:14" ht="15" customHeight="1" thickBot="1">
      <c r="A22" s="298"/>
      <c r="B22" s="107" t="s">
        <v>101</v>
      </c>
      <c r="C22" s="119">
        <v>17.25</v>
      </c>
      <c r="D22" s="8">
        <v>45.412</v>
      </c>
      <c r="E22" s="300"/>
      <c r="F22" s="315"/>
      <c r="G22" s="301"/>
      <c r="H22" s="315"/>
      <c r="I22" s="7"/>
      <c r="J22" s="8"/>
      <c r="K22" s="7"/>
      <c r="L22" s="8"/>
      <c r="M22" s="7"/>
      <c r="N22" s="8"/>
    </row>
    <row r="23" spans="1:14" ht="13.5" thickTop="1">
      <c r="A23" s="297" t="s">
        <v>20</v>
      </c>
      <c r="B23" s="102" t="s">
        <v>95</v>
      </c>
      <c r="C23" s="118">
        <v>150</v>
      </c>
      <c r="D23" s="6">
        <f>5.91+2.971+0.093</f>
        <v>8.974</v>
      </c>
      <c r="E23" s="299">
        <v>59</v>
      </c>
      <c r="F23" s="199">
        <v>25.76</v>
      </c>
      <c r="G23" s="218">
        <f>317*84</f>
        <v>26628</v>
      </c>
      <c r="H23" s="199">
        <v>12.33</v>
      </c>
      <c r="I23" s="14"/>
      <c r="J23" s="15"/>
      <c r="K23" s="14"/>
      <c r="L23" s="15"/>
      <c r="M23" s="14"/>
      <c r="N23" s="15"/>
    </row>
    <row r="24" spans="1:14" ht="12.75">
      <c r="A24" s="298"/>
      <c r="B24" s="107" t="s">
        <v>102</v>
      </c>
      <c r="C24" s="119">
        <v>0</v>
      </c>
      <c r="D24" s="8">
        <f>3.94+0.743+0.093</f>
        <v>4.776</v>
      </c>
      <c r="E24" s="300"/>
      <c r="F24" s="315"/>
      <c r="G24" s="301"/>
      <c r="H24" s="315"/>
      <c r="I24" s="7"/>
      <c r="J24" s="8"/>
      <c r="K24" s="7"/>
      <c r="L24" s="8"/>
      <c r="M24" s="7"/>
      <c r="N24" s="8"/>
    </row>
    <row r="25" spans="1:14" ht="13.5" thickBot="1">
      <c r="A25" s="298"/>
      <c r="B25" s="107" t="s">
        <v>101</v>
      </c>
      <c r="C25" s="119">
        <v>17.25</v>
      </c>
      <c r="D25" s="8">
        <v>45.412</v>
      </c>
      <c r="E25" s="300"/>
      <c r="F25" s="315"/>
      <c r="G25" s="301"/>
      <c r="H25" s="315"/>
      <c r="I25" s="7"/>
      <c r="J25" s="8"/>
      <c r="K25" s="7"/>
      <c r="L25" s="8"/>
      <c r="M25" s="7"/>
      <c r="N25" s="8"/>
    </row>
    <row r="26" spans="1:14" ht="13.5" thickTop="1">
      <c r="A26" s="297" t="s">
        <v>69</v>
      </c>
      <c r="B26" s="102" t="s">
        <v>95</v>
      </c>
      <c r="C26" s="118">
        <v>1530</v>
      </c>
      <c r="D26" s="6">
        <f>5.91+2.971+0.093</f>
        <v>8.974</v>
      </c>
      <c r="E26" s="299">
        <v>50</v>
      </c>
      <c r="F26" s="199">
        <v>25.76</v>
      </c>
      <c r="G26" s="218">
        <f>317*84</f>
        <v>26628</v>
      </c>
      <c r="H26" s="199">
        <v>12.33</v>
      </c>
      <c r="I26" s="14"/>
      <c r="J26" s="15"/>
      <c r="K26" s="14"/>
      <c r="L26" s="15"/>
      <c r="M26" s="14"/>
      <c r="N26" s="15"/>
    </row>
    <row r="27" spans="1:14" ht="12.75">
      <c r="A27" s="298"/>
      <c r="B27" s="107" t="s">
        <v>102</v>
      </c>
      <c r="C27" s="119">
        <v>0</v>
      </c>
      <c r="D27" s="8">
        <f>3.94+0.743+0.093</f>
        <v>4.776</v>
      </c>
      <c r="E27" s="300"/>
      <c r="F27" s="315"/>
      <c r="G27" s="301"/>
      <c r="H27" s="315"/>
      <c r="I27" s="7"/>
      <c r="J27" s="8"/>
      <c r="K27" s="7"/>
      <c r="L27" s="8"/>
      <c r="M27" s="7"/>
      <c r="N27" s="8"/>
    </row>
    <row r="28" spans="1:14" ht="13.5" thickBot="1">
      <c r="A28" s="298"/>
      <c r="B28" s="107" t="s">
        <v>101</v>
      </c>
      <c r="C28" s="119">
        <v>17.25</v>
      </c>
      <c r="D28" s="8">
        <v>45.412</v>
      </c>
      <c r="E28" s="300"/>
      <c r="F28" s="315"/>
      <c r="G28" s="301"/>
      <c r="H28" s="315"/>
      <c r="I28" s="7"/>
      <c r="J28" s="8"/>
      <c r="K28" s="7"/>
      <c r="L28" s="8"/>
      <c r="M28" s="7"/>
      <c r="N28" s="8"/>
    </row>
    <row r="29" spans="1:14" ht="13.5" thickTop="1">
      <c r="A29" s="297" t="s">
        <v>70</v>
      </c>
      <c r="B29" s="102" t="s">
        <v>95</v>
      </c>
      <c r="C29" s="118">
        <v>1080</v>
      </c>
      <c r="D29" s="6">
        <f>5.91+2.971+0.093</f>
        <v>8.974</v>
      </c>
      <c r="E29" s="299">
        <v>59</v>
      </c>
      <c r="F29" s="212">
        <v>25.76</v>
      </c>
      <c r="G29" s="218">
        <f>317*84</f>
        <v>26628</v>
      </c>
      <c r="H29" s="212">
        <v>12.33</v>
      </c>
      <c r="I29" s="14"/>
      <c r="J29" s="15"/>
      <c r="K29" s="14"/>
      <c r="L29" s="15"/>
      <c r="M29" s="14"/>
      <c r="N29" s="15"/>
    </row>
    <row r="30" spans="1:14" ht="12.75">
      <c r="A30" s="298"/>
      <c r="B30" s="107" t="s">
        <v>102</v>
      </c>
      <c r="C30" s="119">
        <v>0</v>
      </c>
      <c r="D30" s="8">
        <f>3.94+0.743+0.093</f>
        <v>4.776</v>
      </c>
      <c r="E30" s="300"/>
      <c r="F30" s="186"/>
      <c r="G30" s="301"/>
      <c r="H30" s="186"/>
      <c r="I30" s="7"/>
      <c r="J30" s="8"/>
      <c r="K30" s="7"/>
      <c r="L30" s="8"/>
      <c r="M30" s="7"/>
      <c r="N30" s="8"/>
    </row>
    <row r="31" spans="1:14" ht="12.75">
      <c r="A31" s="298"/>
      <c r="B31" s="107" t="s">
        <v>101</v>
      </c>
      <c r="C31" s="119">
        <v>17.25</v>
      </c>
      <c r="D31" s="8">
        <v>45.412</v>
      </c>
      <c r="E31" s="300"/>
      <c r="F31" s="186"/>
      <c r="G31" s="301"/>
      <c r="H31" s="186"/>
      <c r="I31" s="7"/>
      <c r="J31" s="8"/>
      <c r="K31" s="7"/>
      <c r="L31" s="8"/>
      <c r="M31" s="7"/>
      <c r="N31" s="8"/>
    </row>
    <row r="32" spans="1:14" ht="12.75">
      <c r="A32" s="297" t="s">
        <v>22</v>
      </c>
      <c r="B32" s="109" t="s">
        <v>95</v>
      </c>
      <c r="C32" s="118">
        <v>1140</v>
      </c>
      <c r="D32" s="15">
        <f>6.04+2.971+0.093</f>
        <v>9.104</v>
      </c>
      <c r="E32" s="299">
        <v>95</v>
      </c>
      <c r="F32" s="212">
        <v>25.76</v>
      </c>
      <c r="G32" s="218">
        <f>317*84</f>
        <v>26628</v>
      </c>
      <c r="H32" s="212">
        <v>12.33</v>
      </c>
      <c r="I32" s="21"/>
      <c r="J32" s="22"/>
      <c r="K32" s="21"/>
      <c r="L32" s="22"/>
      <c r="M32" s="21"/>
      <c r="N32" s="22"/>
    </row>
    <row r="33" spans="1:14" ht="12.75">
      <c r="A33" s="298"/>
      <c r="B33" s="105" t="s">
        <v>96</v>
      </c>
      <c r="C33" s="119">
        <v>0</v>
      </c>
      <c r="D33" s="8">
        <f>4.03+0.743+0.093</f>
        <v>4.8660000000000005</v>
      </c>
      <c r="E33" s="300"/>
      <c r="F33" s="186"/>
      <c r="G33" s="301"/>
      <c r="H33" s="186"/>
      <c r="I33" s="21"/>
      <c r="J33" s="22"/>
      <c r="K33" s="21"/>
      <c r="L33" s="22"/>
      <c r="M33" s="21"/>
      <c r="N33" s="22"/>
    </row>
    <row r="34" spans="1:14" ht="12.75">
      <c r="A34" s="298"/>
      <c r="B34" s="109" t="s">
        <v>95</v>
      </c>
      <c r="C34" s="119">
        <v>17.25</v>
      </c>
      <c r="D34" s="8">
        <v>45.412</v>
      </c>
      <c r="E34" s="300"/>
      <c r="F34" s="186"/>
      <c r="G34" s="301"/>
      <c r="H34" s="186"/>
      <c r="I34" s="21"/>
      <c r="J34" s="22"/>
      <c r="K34" s="21"/>
      <c r="L34" s="22"/>
      <c r="M34" s="21"/>
      <c r="N34" s="22"/>
    </row>
    <row r="35" spans="1:14" ht="12.75">
      <c r="A35" s="297" t="s">
        <v>23</v>
      </c>
      <c r="B35" s="109" t="s">
        <v>95</v>
      </c>
      <c r="C35" s="118"/>
      <c r="D35" s="15"/>
      <c r="E35" s="299"/>
      <c r="F35" s="212"/>
      <c r="G35" s="218"/>
      <c r="H35" s="212"/>
      <c r="I35" s="4"/>
      <c r="J35" s="5"/>
      <c r="K35" s="4"/>
      <c r="L35" s="5"/>
      <c r="M35" s="4"/>
      <c r="N35" s="5"/>
    </row>
    <row r="36" spans="1:14" ht="15" customHeight="1">
      <c r="A36" s="298"/>
      <c r="B36" s="105" t="s">
        <v>96</v>
      </c>
      <c r="C36" s="119"/>
      <c r="D36" s="8"/>
      <c r="E36" s="300"/>
      <c r="F36" s="186"/>
      <c r="G36" s="301"/>
      <c r="H36" s="186"/>
      <c r="I36" s="4"/>
      <c r="J36" s="5"/>
      <c r="K36" s="4"/>
      <c r="L36" s="5"/>
      <c r="M36" s="4"/>
      <c r="N36" s="5"/>
    </row>
    <row r="37" spans="1:14" ht="15" customHeight="1">
      <c r="A37" s="298"/>
      <c r="B37" s="109" t="s">
        <v>95</v>
      </c>
      <c r="C37" s="119"/>
      <c r="D37" s="8"/>
      <c r="E37" s="300"/>
      <c r="F37" s="186"/>
      <c r="G37" s="301"/>
      <c r="H37" s="186"/>
      <c r="I37" s="4"/>
      <c r="J37" s="5"/>
      <c r="K37" s="4"/>
      <c r="L37" s="5"/>
      <c r="M37" s="4"/>
      <c r="N37" s="5"/>
    </row>
    <row r="38" spans="1:14" ht="12.75">
      <c r="A38" s="297" t="s">
        <v>24</v>
      </c>
      <c r="B38" s="109" t="s">
        <v>95</v>
      </c>
      <c r="C38" s="118"/>
      <c r="D38" s="15"/>
      <c r="E38" s="299"/>
      <c r="F38" s="212"/>
      <c r="G38" s="218"/>
      <c r="H38" s="212"/>
      <c r="I38" s="4"/>
      <c r="J38" s="5"/>
      <c r="K38" s="4"/>
      <c r="L38" s="5"/>
      <c r="M38" s="4"/>
      <c r="N38" s="5"/>
    </row>
    <row r="39" spans="1:14" ht="15" customHeight="1" thickBot="1">
      <c r="A39" s="298"/>
      <c r="B39" s="111" t="s">
        <v>96</v>
      </c>
      <c r="C39" s="119"/>
      <c r="D39" s="8"/>
      <c r="E39" s="300"/>
      <c r="F39" s="186"/>
      <c r="G39" s="301"/>
      <c r="H39" s="186"/>
      <c r="I39" s="4"/>
      <c r="J39" s="5"/>
      <c r="K39" s="4"/>
      <c r="L39" s="5"/>
      <c r="M39" s="4"/>
      <c r="N39" s="5"/>
    </row>
    <row r="40" spans="1:14" ht="15" customHeight="1">
      <c r="A40" s="298"/>
      <c r="B40" s="109" t="s">
        <v>95</v>
      </c>
      <c r="C40" s="119"/>
      <c r="D40" s="8"/>
      <c r="E40" s="300"/>
      <c r="F40" s="186"/>
      <c r="G40" s="301"/>
      <c r="H40" s="186"/>
      <c r="I40" s="4"/>
      <c r="J40" s="5"/>
      <c r="K40" s="4"/>
      <c r="L40" s="5"/>
      <c r="M40" s="4"/>
      <c r="N40" s="5"/>
    </row>
    <row r="41" spans="1:14" ht="12.75">
      <c r="A41" s="297" t="s">
        <v>25</v>
      </c>
      <c r="B41" s="109" t="s">
        <v>95</v>
      </c>
      <c r="C41" s="118"/>
      <c r="D41" s="15"/>
      <c r="E41" s="299"/>
      <c r="F41" s="212"/>
      <c r="G41" s="218"/>
      <c r="H41" s="212"/>
      <c r="I41" s="4"/>
      <c r="J41" s="5"/>
      <c r="K41" s="4"/>
      <c r="L41" s="5"/>
      <c r="M41" s="4"/>
      <c r="N41" s="5"/>
    </row>
    <row r="42" spans="1:14" ht="15" customHeight="1" thickBot="1">
      <c r="A42" s="298"/>
      <c r="B42" s="111" t="s">
        <v>96</v>
      </c>
      <c r="C42" s="119"/>
      <c r="D42" s="8"/>
      <c r="E42" s="300"/>
      <c r="F42" s="186"/>
      <c r="G42" s="301"/>
      <c r="H42" s="186"/>
      <c r="I42" s="4"/>
      <c r="J42" s="5"/>
      <c r="K42" s="4"/>
      <c r="L42" s="5"/>
      <c r="M42" s="4"/>
      <c r="N42" s="5"/>
    </row>
    <row r="43" spans="1:14" ht="15" customHeight="1" thickBot="1">
      <c r="A43" s="298"/>
      <c r="B43" s="109" t="s">
        <v>95</v>
      </c>
      <c r="C43" s="119"/>
      <c r="D43" s="8"/>
      <c r="E43" s="300"/>
      <c r="F43" s="186"/>
      <c r="G43" s="301"/>
      <c r="H43" s="186"/>
      <c r="I43" s="4"/>
      <c r="J43" s="5"/>
      <c r="K43" s="4"/>
      <c r="L43" s="5"/>
      <c r="M43" s="4"/>
      <c r="N43" s="5"/>
    </row>
    <row r="44" spans="1:14" ht="12.75">
      <c r="A44" s="214" t="s">
        <v>26</v>
      </c>
      <c r="B44" s="109" t="s">
        <v>95</v>
      </c>
      <c r="C44" s="77"/>
      <c r="D44" s="77"/>
      <c r="E44" s="313"/>
      <c r="F44" s="212"/>
      <c r="G44" s="218"/>
      <c r="H44" s="212"/>
      <c r="I44" s="14"/>
      <c r="J44" s="15"/>
      <c r="K44" s="14"/>
      <c r="L44" s="15"/>
      <c r="M44" s="14"/>
      <c r="N44" s="15"/>
    </row>
    <row r="45" spans="1:14" ht="15" customHeight="1" thickBot="1">
      <c r="A45" s="312"/>
      <c r="B45" s="111" t="s">
        <v>96</v>
      </c>
      <c r="C45" s="78"/>
      <c r="D45" s="78"/>
      <c r="E45" s="314"/>
      <c r="F45" s="186"/>
      <c r="G45" s="301"/>
      <c r="H45" s="186"/>
      <c r="I45" s="14"/>
      <c r="J45" s="15"/>
      <c r="K45" s="14"/>
      <c r="L45" s="15"/>
      <c r="M45" s="14"/>
      <c r="N45" s="15"/>
    </row>
    <row r="46" spans="1:14" ht="15" customHeight="1">
      <c r="A46" s="312"/>
      <c r="B46" s="109" t="s">
        <v>95</v>
      </c>
      <c r="C46" s="78"/>
      <c r="D46" s="78"/>
      <c r="E46" s="314"/>
      <c r="F46" s="186"/>
      <c r="G46" s="301"/>
      <c r="H46" s="186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03" t="s">
        <v>32</v>
      </c>
      <c r="B48" s="203"/>
      <c r="C48" s="203"/>
      <c r="D48" s="20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3" t="s">
        <v>35</v>
      </c>
      <c r="C50" s="203"/>
      <c r="D50" s="203"/>
      <c r="E50" s="20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3" t="s">
        <v>34</v>
      </c>
      <c r="C51" s="203"/>
      <c r="D51" s="20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E35:E37"/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4">
      <selection activeCell="D27" sqref="D2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316" t="s">
        <v>29</v>
      </c>
      <c r="J1" s="316"/>
      <c r="K1" s="31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316" t="s">
        <v>2</v>
      </c>
      <c r="J2" s="316"/>
      <c r="K2" s="31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110</v>
      </c>
      <c r="J4" s="27"/>
      <c r="K4" s="27"/>
      <c r="L4" s="43" t="s">
        <v>111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318" t="s">
        <v>27</v>
      </c>
      <c r="H9" s="31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3270</v>
      </c>
      <c r="D11" s="6">
        <f>5.25+2.599+0.093</f>
        <v>7.942</v>
      </c>
      <c r="E11" s="174">
        <v>149</v>
      </c>
      <c r="F11" s="202">
        <v>22.89</v>
      </c>
      <c r="G11" s="198">
        <f>150*84</f>
        <v>12600</v>
      </c>
      <c r="H11" s="18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08"/>
      <c r="B12" s="105" t="s">
        <v>115</v>
      </c>
      <c r="C12" s="117">
        <v>17.25</v>
      </c>
      <c r="D12" s="22">
        <v>45.412</v>
      </c>
      <c r="E12" s="311"/>
      <c r="F12" s="193"/>
      <c r="G12" s="194"/>
      <c r="H12" s="200"/>
      <c r="I12" s="21"/>
      <c r="J12" s="22"/>
      <c r="K12" s="21"/>
      <c r="L12" s="22"/>
      <c r="M12" s="21"/>
      <c r="N12" s="22"/>
    </row>
    <row r="13" spans="1:14" ht="15" customHeight="1" thickTop="1">
      <c r="A13" s="297" t="s">
        <v>17</v>
      </c>
      <c r="B13" s="107" t="s">
        <v>95</v>
      </c>
      <c r="C13" s="119">
        <v>2280</v>
      </c>
      <c r="D13" s="6">
        <f>5.25+2.599+0.093</f>
        <v>7.942</v>
      </c>
      <c r="E13" s="299">
        <f>100</f>
        <v>100</v>
      </c>
      <c r="F13" s="212">
        <v>22.89</v>
      </c>
      <c r="G13" s="218">
        <f>150*84</f>
        <v>12600</v>
      </c>
      <c r="H13" s="199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08"/>
      <c r="B14" s="107" t="s">
        <v>96</v>
      </c>
      <c r="C14" s="119">
        <v>17.25</v>
      </c>
      <c r="D14" s="22">
        <v>45.412</v>
      </c>
      <c r="E14" s="311"/>
      <c r="F14" s="193"/>
      <c r="G14" s="194"/>
      <c r="H14" s="200"/>
      <c r="I14" s="7"/>
      <c r="J14" s="8"/>
      <c r="K14" s="7"/>
      <c r="L14" s="8"/>
      <c r="M14" s="7"/>
      <c r="N14" s="8"/>
    </row>
    <row r="15" spans="1:14" ht="15" customHeight="1" thickTop="1">
      <c r="A15" s="297" t="s">
        <v>18</v>
      </c>
      <c r="B15" s="109" t="s">
        <v>95</v>
      </c>
      <c r="C15" s="118">
        <v>2160</v>
      </c>
      <c r="D15" s="6">
        <f>5.25+2.599+0.093</f>
        <v>7.942</v>
      </c>
      <c r="E15" s="299">
        <v>135</v>
      </c>
      <c r="F15" s="212">
        <v>22.89</v>
      </c>
      <c r="G15" s="218">
        <f>150*84</f>
        <v>12600</v>
      </c>
      <c r="H15" s="199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08"/>
      <c r="B16" s="105" t="s">
        <v>96</v>
      </c>
      <c r="C16" s="117">
        <v>17.25</v>
      </c>
      <c r="D16" s="22">
        <v>45.412</v>
      </c>
      <c r="E16" s="311"/>
      <c r="F16" s="193"/>
      <c r="G16" s="194"/>
      <c r="H16" s="200"/>
      <c r="I16" s="21"/>
      <c r="J16" s="22"/>
      <c r="K16" s="21"/>
      <c r="L16" s="22"/>
      <c r="M16" s="21"/>
      <c r="N16" s="22"/>
    </row>
    <row r="17" spans="1:14" ht="15" customHeight="1" thickTop="1">
      <c r="A17" s="297" t="s">
        <v>19</v>
      </c>
      <c r="B17" s="109" t="s">
        <v>95</v>
      </c>
      <c r="C17" s="118">
        <v>1710</v>
      </c>
      <c r="D17" s="6">
        <f>5.25+2.599+0.093</f>
        <v>7.942</v>
      </c>
      <c r="E17" s="299">
        <v>131</v>
      </c>
      <c r="F17" s="212">
        <v>25.76</v>
      </c>
      <c r="G17" s="218">
        <f>150*84</f>
        <v>12600</v>
      </c>
      <c r="H17" s="199">
        <v>12.33</v>
      </c>
      <c r="I17" s="14"/>
      <c r="J17" s="15"/>
      <c r="K17" s="14"/>
      <c r="L17" s="15"/>
      <c r="M17" s="14"/>
      <c r="N17" s="15"/>
    </row>
    <row r="18" spans="1:14" ht="13.5" thickBot="1">
      <c r="A18" s="308"/>
      <c r="B18" s="105" t="s">
        <v>96</v>
      </c>
      <c r="C18" s="117">
        <v>17.25</v>
      </c>
      <c r="D18" s="22">
        <v>45.412</v>
      </c>
      <c r="E18" s="311"/>
      <c r="F18" s="193"/>
      <c r="G18" s="194"/>
      <c r="H18" s="200"/>
      <c r="I18" s="21"/>
      <c r="J18" s="22"/>
      <c r="K18" s="21"/>
      <c r="L18" s="22"/>
      <c r="M18" s="21"/>
      <c r="N18" s="22"/>
    </row>
    <row r="19" spans="1:14" ht="13.5" thickTop="1">
      <c r="A19" s="297" t="s">
        <v>20</v>
      </c>
      <c r="B19" s="109" t="s">
        <v>95</v>
      </c>
      <c r="C19" s="118">
        <v>720</v>
      </c>
      <c r="D19" s="6">
        <f>5.25+2.599+0.093</f>
        <v>7.942</v>
      </c>
      <c r="E19" s="299">
        <v>133</v>
      </c>
      <c r="F19" s="212">
        <v>25.76</v>
      </c>
      <c r="G19" s="218">
        <f>150*84</f>
        <v>12600</v>
      </c>
      <c r="H19" s="212">
        <v>12.33</v>
      </c>
      <c r="I19" s="14"/>
      <c r="J19" s="15"/>
      <c r="K19" s="14"/>
      <c r="L19" s="15"/>
      <c r="M19" s="14"/>
      <c r="N19" s="15"/>
    </row>
    <row r="20" spans="1:14" ht="13.5" thickBot="1">
      <c r="A20" s="308"/>
      <c r="B20" s="105" t="s">
        <v>96</v>
      </c>
      <c r="C20" s="117">
        <v>17.25</v>
      </c>
      <c r="D20" s="22">
        <v>45.412</v>
      </c>
      <c r="E20" s="311"/>
      <c r="F20" s="193"/>
      <c r="G20" s="194"/>
      <c r="H20" s="193"/>
      <c r="I20" s="21"/>
      <c r="J20" s="22"/>
      <c r="K20" s="21"/>
      <c r="L20" s="22"/>
      <c r="M20" s="21"/>
      <c r="N20" s="22"/>
    </row>
    <row r="21" spans="1:14" ht="13.5" thickTop="1">
      <c r="A21" s="297" t="s">
        <v>69</v>
      </c>
      <c r="B21" s="109" t="s">
        <v>95</v>
      </c>
      <c r="C21" s="118">
        <v>780</v>
      </c>
      <c r="D21" s="6">
        <f>5.25+2.599+0.093</f>
        <v>7.942</v>
      </c>
      <c r="E21" s="299">
        <v>144</v>
      </c>
      <c r="F21" s="212">
        <v>25.76</v>
      </c>
      <c r="G21" s="218">
        <f>150*84</f>
        <v>12600</v>
      </c>
      <c r="H21" s="212">
        <v>12.33</v>
      </c>
      <c r="I21" s="14"/>
      <c r="J21" s="15"/>
      <c r="K21" s="14"/>
      <c r="L21" s="15"/>
      <c r="M21" s="14"/>
      <c r="N21" s="15"/>
    </row>
    <row r="22" spans="1:14" ht="13.5" thickBot="1">
      <c r="A22" s="308"/>
      <c r="B22" s="105" t="s">
        <v>96</v>
      </c>
      <c r="C22" s="117">
        <v>17.25</v>
      </c>
      <c r="D22" s="22">
        <v>45.412</v>
      </c>
      <c r="E22" s="311"/>
      <c r="F22" s="193"/>
      <c r="G22" s="194"/>
      <c r="H22" s="193"/>
      <c r="I22" s="21"/>
      <c r="J22" s="22"/>
      <c r="K22" s="21"/>
      <c r="L22" s="22"/>
      <c r="M22" s="21"/>
      <c r="N22" s="22"/>
    </row>
    <row r="23" spans="1:14" ht="13.5" thickTop="1">
      <c r="A23" s="297" t="s">
        <v>70</v>
      </c>
      <c r="B23" s="109" t="s">
        <v>95</v>
      </c>
      <c r="C23" s="118">
        <v>750</v>
      </c>
      <c r="D23" s="6">
        <f>5.25+2.599+0.093</f>
        <v>7.942</v>
      </c>
      <c r="E23" s="299">
        <v>160</v>
      </c>
      <c r="F23" s="212">
        <v>25.76</v>
      </c>
      <c r="G23" s="218">
        <f>150*84</f>
        <v>12600</v>
      </c>
      <c r="H23" s="212">
        <v>12.33</v>
      </c>
      <c r="I23" s="14"/>
      <c r="J23" s="15"/>
      <c r="K23" s="14"/>
      <c r="L23" s="15"/>
      <c r="M23" s="14"/>
      <c r="N23" s="15"/>
    </row>
    <row r="24" spans="1:14" ht="12.75">
      <c r="A24" s="308"/>
      <c r="B24" s="105" t="s">
        <v>96</v>
      </c>
      <c r="C24" s="117">
        <v>17.25</v>
      </c>
      <c r="D24" s="22">
        <v>45.412</v>
      </c>
      <c r="E24" s="311"/>
      <c r="F24" s="193"/>
      <c r="G24" s="194"/>
      <c r="H24" s="193"/>
      <c r="I24" s="21"/>
      <c r="J24" s="22"/>
      <c r="K24" s="21"/>
      <c r="L24" s="22"/>
      <c r="M24" s="21"/>
      <c r="N24" s="22"/>
    </row>
    <row r="25" spans="1:14" ht="12.75">
      <c r="A25" s="297" t="s">
        <v>22</v>
      </c>
      <c r="B25" s="109" t="s">
        <v>95</v>
      </c>
      <c r="C25" s="118">
        <v>840</v>
      </c>
      <c r="D25" s="15">
        <f>5.37+2.599+0.093</f>
        <v>8.062000000000001</v>
      </c>
      <c r="E25" s="299">
        <v>217</v>
      </c>
      <c r="F25" s="212">
        <v>25.76</v>
      </c>
      <c r="G25" s="218">
        <v>12600</v>
      </c>
      <c r="H25" s="212">
        <v>12.33</v>
      </c>
      <c r="I25" s="21"/>
      <c r="J25" s="22"/>
      <c r="K25" s="21"/>
      <c r="L25" s="22"/>
      <c r="M25" s="21"/>
      <c r="N25" s="22"/>
    </row>
    <row r="26" spans="1:14" ht="12.75">
      <c r="A26" s="308"/>
      <c r="B26" s="105" t="s">
        <v>96</v>
      </c>
      <c r="C26" s="117">
        <v>17.25</v>
      </c>
      <c r="D26" s="22">
        <v>45.412</v>
      </c>
      <c r="E26" s="311"/>
      <c r="F26" s="193"/>
      <c r="G26" s="194"/>
      <c r="H26" s="193"/>
      <c r="I26" s="4"/>
      <c r="J26" s="5"/>
      <c r="K26" s="4"/>
      <c r="L26" s="5"/>
      <c r="M26" s="4"/>
      <c r="N26" s="5"/>
    </row>
    <row r="27" spans="1:14" ht="12.75">
      <c r="A27" s="297" t="s">
        <v>23</v>
      </c>
      <c r="B27" s="109" t="s">
        <v>95</v>
      </c>
      <c r="C27" s="118"/>
      <c r="D27" s="15"/>
      <c r="E27" s="299"/>
      <c r="F27" s="212"/>
      <c r="G27" s="218"/>
      <c r="H27" s="212"/>
      <c r="I27" s="4"/>
      <c r="J27" s="5"/>
      <c r="K27" s="4"/>
      <c r="L27" s="5"/>
      <c r="M27" s="4"/>
      <c r="N27" s="5"/>
    </row>
    <row r="28" spans="1:14" ht="12.75">
      <c r="A28" s="308"/>
      <c r="B28" s="105" t="s">
        <v>96</v>
      </c>
      <c r="C28" s="117"/>
      <c r="D28" s="22"/>
      <c r="E28" s="311"/>
      <c r="F28" s="193"/>
      <c r="G28" s="194"/>
      <c r="H28" s="193"/>
      <c r="I28" s="4"/>
      <c r="J28" s="5"/>
      <c r="K28" s="4"/>
      <c r="L28" s="5"/>
      <c r="M28" s="4"/>
      <c r="N28" s="5"/>
    </row>
    <row r="29" spans="1:14" ht="12.75">
      <c r="A29" s="297" t="s">
        <v>24</v>
      </c>
      <c r="B29" s="109" t="s">
        <v>95</v>
      </c>
      <c r="C29" s="118"/>
      <c r="D29" s="15"/>
      <c r="E29" s="299"/>
      <c r="F29" s="212"/>
      <c r="G29" s="218"/>
      <c r="H29" s="212"/>
      <c r="I29" s="4"/>
      <c r="J29" s="5"/>
      <c r="K29" s="4"/>
      <c r="L29" s="5"/>
      <c r="M29" s="4"/>
      <c r="N29" s="5"/>
    </row>
    <row r="30" spans="1:14" ht="12.75">
      <c r="A30" s="308"/>
      <c r="B30" s="105" t="s">
        <v>96</v>
      </c>
      <c r="C30" s="117"/>
      <c r="D30" s="22"/>
      <c r="E30" s="311"/>
      <c r="F30" s="193"/>
      <c r="G30" s="194"/>
      <c r="H30" s="193"/>
      <c r="I30" s="4"/>
      <c r="J30" s="5"/>
      <c r="K30" s="4"/>
      <c r="L30" s="5"/>
      <c r="M30" s="4"/>
      <c r="N30" s="5"/>
    </row>
    <row r="31" spans="1:14" ht="12.75">
      <c r="A31" s="297" t="s">
        <v>25</v>
      </c>
      <c r="B31" s="109" t="s">
        <v>95</v>
      </c>
      <c r="C31" s="118"/>
      <c r="D31" s="15"/>
      <c r="E31" s="299"/>
      <c r="F31" s="212"/>
      <c r="G31" s="218"/>
      <c r="H31" s="212"/>
      <c r="I31" s="4"/>
      <c r="J31" s="5"/>
      <c r="K31" s="4"/>
      <c r="L31" s="5"/>
      <c r="M31" s="4"/>
      <c r="N31" s="5"/>
    </row>
    <row r="32" spans="1:14" ht="12.75">
      <c r="A32" s="308"/>
      <c r="B32" s="105" t="s">
        <v>96</v>
      </c>
      <c r="C32" s="117"/>
      <c r="D32" s="22"/>
      <c r="E32" s="311"/>
      <c r="F32" s="193"/>
      <c r="G32" s="194"/>
      <c r="H32" s="193"/>
      <c r="I32" s="4"/>
      <c r="J32" s="5"/>
      <c r="K32" s="4"/>
      <c r="L32" s="5"/>
      <c r="M32" s="4"/>
      <c r="N32" s="5"/>
    </row>
    <row r="33" spans="1:14" ht="12.75">
      <c r="A33" s="297" t="s">
        <v>26</v>
      </c>
      <c r="B33" s="109" t="s">
        <v>95</v>
      </c>
      <c r="C33" s="118"/>
      <c r="D33" s="15"/>
      <c r="E33" s="299"/>
      <c r="F33" s="212"/>
      <c r="G33" s="218"/>
      <c r="H33" s="212"/>
      <c r="I33" s="14"/>
      <c r="J33" s="15"/>
      <c r="K33" s="14"/>
      <c r="L33" s="15"/>
      <c r="M33" s="14"/>
      <c r="N33" s="15"/>
    </row>
    <row r="34" spans="1:14" ht="13.5" thickBot="1">
      <c r="A34" s="320"/>
      <c r="B34" s="111" t="s">
        <v>96</v>
      </c>
      <c r="C34" s="117"/>
      <c r="D34" s="22"/>
      <c r="E34" s="175"/>
      <c r="F34" s="213"/>
      <c r="G34" s="219"/>
      <c r="H34" s="213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03" t="s">
        <v>32</v>
      </c>
      <c r="B36" s="203"/>
      <c r="C36" s="203"/>
      <c r="D36" s="20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3" t="s">
        <v>35</v>
      </c>
      <c r="C38" s="203"/>
      <c r="D38" s="203"/>
      <c r="E38" s="20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3" t="s">
        <v>34</v>
      </c>
      <c r="C39" s="203"/>
      <c r="D39" s="20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6">
      <selection activeCell="D40" sqref="D40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316" t="s">
        <v>29</v>
      </c>
      <c r="J1" s="316"/>
      <c r="K1" s="31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5" t="s">
        <v>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3.5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ht="16.5" thickBot="1" thickTop="1">
      <c r="A8" s="187" t="s">
        <v>6</v>
      </c>
      <c r="B8" s="195" t="s">
        <v>7</v>
      </c>
      <c r="C8" s="196"/>
      <c r="D8" s="197"/>
      <c r="E8" s="195" t="s">
        <v>11</v>
      </c>
      <c r="F8" s="197"/>
      <c r="G8" s="191" t="s">
        <v>15</v>
      </c>
      <c r="H8" s="184"/>
      <c r="I8" s="184"/>
      <c r="J8" s="184"/>
      <c r="K8" s="184"/>
      <c r="L8" s="184"/>
      <c r="M8" s="184"/>
      <c r="N8" s="185"/>
    </row>
    <row r="9" spans="1:14" ht="13.5" thickTop="1">
      <c r="A9" s="172"/>
      <c r="B9" s="208" t="s">
        <v>8</v>
      </c>
      <c r="C9" s="209"/>
      <c r="D9" s="202" t="s">
        <v>9</v>
      </c>
      <c r="E9" s="174" t="s">
        <v>10</v>
      </c>
      <c r="F9" s="202" t="s">
        <v>9</v>
      </c>
      <c r="G9" s="178" t="s">
        <v>27</v>
      </c>
      <c r="H9" s="179"/>
      <c r="I9" s="176" t="s">
        <v>28</v>
      </c>
      <c r="J9" s="177"/>
      <c r="K9" s="176" t="s">
        <v>13</v>
      </c>
      <c r="L9" s="177"/>
      <c r="M9" s="176" t="s">
        <v>14</v>
      </c>
      <c r="N9" s="177"/>
    </row>
    <row r="10" spans="1:14" ht="15" thickBot="1">
      <c r="A10" s="173"/>
      <c r="B10" s="296"/>
      <c r="C10" s="217"/>
      <c r="D10" s="213"/>
      <c r="E10" s="175"/>
      <c r="F10" s="213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4053</v>
      </c>
      <c r="D11" s="6">
        <f>5.91+2.352+0.093</f>
        <v>8.355</v>
      </c>
      <c r="E11" s="174">
        <v>29</v>
      </c>
      <c r="F11" s="202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298"/>
      <c r="B12" s="107" t="s">
        <v>102</v>
      </c>
      <c r="C12" s="119">
        <v>1547</v>
      </c>
      <c r="D12" s="8">
        <f>3.94+0.784+0.093</f>
        <v>4.817</v>
      </c>
      <c r="E12" s="300"/>
      <c r="F12" s="186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298"/>
      <c r="B13" s="107" t="s">
        <v>116</v>
      </c>
      <c r="C13" s="119">
        <v>1926</v>
      </c>
      <c r="D13" s="8">
        <v>581.27</v>
      </c>
      <c r="E13" s="300"/>
      <c r="F13" s="186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08"/>
      <c r="B14" s="105" t="s">
        <v>115</v>
      </c>
      <c r="C14" s="117">
        <v>21.1</v>
      </c>
      <c r="D14" s="22">
        <v>145.317</v>
      </c>
      <c r="E14" s="311"/>
      <c r="F14" s="193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297" t="s">
        <v>17</v>
      </c>
      <c r="B15" s="102" t="s">
        <v>95</v>
      </c>
      <c r="C15" s="118">
        <v>4218</v>
      </c>
      <c r="D15" s="6">
        <f>5.91+2.352+0.093</f>
        <v>8.355</v>
      </c>
      <c r="E15" s="299">
        <v>20</v>
      </c>
      <c r="F15" s="199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298"/>
      <c r="B16" s="107" t="s">
        <v>102</v>
      </c>
      <c r="C16" s="119">
        <v>1822</v>
      </c>
      <c r="D16" s="8">
        <f>3.94+0.784+0.093</f>
        <v>4.817</v>
      </c>
      <c r="E16" s="300"/>
      <c r="F16" s="315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298"/>
      <c r="B17" s="107" t="s">
        <v>116</v>
      </c>
      <c r="C17" s="119">
        <v>1438</v>
      </c>
      <c r="D17" s="8">
        <v>581.27</v>
      </c>
      <c r="E17" s="300"/>
      <c r="F17" s="315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08"/>
      <c r="B18" s="105" t="s">
        <v>115</v>
      </c>
      <c r="C18" s="117">
        <v>21.1</v>
      </c>
      <c r="D18" s="22">
        <v>145.317</v>
      </c>
      <c r="E18" s="311"/>
      <c r="F18" s="200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297" t="s">
        <v>18</v>
      </c>
      <c r="B19" s="102" t="s">
        <v>95</v>
      </c>
      <c r="C19" s="118">
        <v>4107</v>
      </c>
      <c r="D19" s="6">
        <f>5.91+2.352+0.093</f>
        <v>8.355</v>
      </c>
      <c r="E19" s="299">
        <v>26</v>
      </c>
      <c r="F19" s="199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298"/>
      <c r="B20" s="107" t="s">
        <v>102</v>
      </c>
      <c r="C20" s="119">
        <v>1684</v>
      </c>
      <c r="D20" s="8">
        <f>3.94+0.784+0.093</f>
        <v>4.817</v>
      </c>
      <c r="E20" s="300"/>
      <c r="F20" s="315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298"/>
      <c r="B21" s="107" t="s">
        <v>116</v>
      </c>
      <c r="C21" s="119">
        <v>0</v>
      </c>
      <c r="D21" s="8">
        <v>581.27</v>
      </c>
      <c r="E21" s="300"/>
      <c r="F21" s="315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08"/>
      <c r="B22" s="105" t="s">
        <v>115</v>
      </c>
      <c r="C22" s="117">
        <v>21.1</v>
      </c>
      <c r="D22" s="22">
        <v>145.317</v>
      </c>
      <c r="E22" s="311"/>
      <c r="F22" s="200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297" t="s">
        <v>19</v>
      </c>
      <c r="B23" s="102" t="s">
        <v>95</v>
      </c>
      <c r="C23" s="118">
        <v>2208</v>
      </c>
      <c r="D23" s="6">
        <f>5.91+2.352+0.093</f>
        <v>8.355</v>
      </c>
      <c r="E23" s="299">
        <v>18</v>
      </c>
      <c r="F23" s="199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298"/>
      <c r="B24" s="107" t="s">
        <v>102</v>
      </c>
      <c r="C24" s="119">
        <v>750</v>
      </c>
      <c r="D24" s="8">
        <f>3.94+0.784+0.093</f>
        <v>4.817</v>
      </c>
      <c r="E24" s="300"/>
      <c r="F24" s="315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298"/>
      <c r="B25" s="107" t="s">
        <v>116</v>
      </c>
      <c r="C25" s="119">
        <v>0</v>
      </c>
      <c r="D25" s="8">
        <v>581.27</v>
      </c>
      <c r="E25" s="300"/>
      <c r="F25" s="315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08"/>
      <c r="B26" s="105" t="s">
        <v>115</v>
      </c>
      <c r="C26" s="117">
        <v>21.1</v>
      </c>
      <c r="D26" s="22">
        <v>145.317</v>
      </c>
      <c r="E26" s="311"/>
      <c r="F26" s="200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297" t="s">
        <v>20</v>
      </c>
      <c r="B27" s="102" t="s">
        <v>95</v>
      </c>
      <c r="C27" s="118">
        <v>779</v>
      </c>
      <c r="D27" s="6">
        <f>5.91+2.352+0.093</f>
        <v>8.355</v>
      </c>
      <c r="E27" s="299">
        <v>31</v>
      </c>
      <c r="F27" s="199">
        <v>25.76</v>
      </c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298"/>
      <c r="B28" s="107" t="s">
        <v>102</v>
      </c>
      <c r="C28" s="119">
        <v>122</v>
      </c>
      <c r="D28" s="8">
        <f>3.94+0.784+0.093</f>
        <v>4.817</v>
      </c>
      <c r="E28" s="300"/>
      <c r="F28" s="315"/>
      <c r="G28" s="23"/>
      <c r="H28" s="24"/>
      <c r="I28" s="7"/>
      <c r="J28" s="8"/>
      <c r="K28" s="7"/>
      <c r="L28" s="8"/>
      <c r="M28" s="7"/>
      <c r="N28" s="8"/>
    </row>
    <row r="29" spans="1:14" ht="12.75">
      <c r="A29" s="298"/>
      <c r="B29" s="107" t="s">
        <v>116</v>
      </c>
      <c r="C29" s="119">
        <v>0</v>
      </c>
      <c r="D29" s="8">
        <v>581.27</v>
      </c>
      <c r="E29" s="300"/>
      <c r="F29" s="315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308"/>
      <c r="B30" s="105" t="s">
        <v>115</v>
      </c>
      <c r="C30" s="117">
        <v>21.1</v>
      </c>
      <c r="D30" s="22">
        <v>145.317</v>
      </c>
      <c r="E30" s="311"/>
      <c r="F30" s="200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297" t="s">
        <v>69</v>
      </c>
      <c r="B31" s="102" t="s">
        <v>95</v>
      </c>
      <c r="C31" s="118">
        <v>673</v>
      </c>
      <c r="D31" s="6">
        <f>5.91+2.352+0.093</f>
        <v>8.355</v>
      </c>
      <c r="E31" s="299">
        <v>26</v>
      </c>
      <c r="F31" s="199">
        <v>25.76</v>
      </c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298"/>
      <c r="B32" s="107" t="s">
        <v>102</v>
      </c>
      <c r="C32" s="119">
        <v>100</v>
      </c>
      <c r="D32" s="8">
        <f>3.94+0.784+0.093</f>
        <v>4.817</v>
      </c>
      <c r="E32" s="300"/>
      <c r="F32" s="315"/>
      <c r="G32" s="23"/>
      <c r="H32" s="24"/>
      <c r="I32" s="7"/>
      <c r="J32" s="8"/>
      <c r="K32" s="7"/>
      <c r="L32" s="8"/>
      <c r="M32" s="7"/>
      <c r="N32" s="8"/>
    </row>
    <row r="33" spans="1:14" ht="12.75">
      <c r="A33" s="298"/>
      <c r="B33" s="107" t="s">
        <v>116</v>
      </c>
      <c r="C33" s="119">
        <v>0</v>
      </c>
      <c r="D33" s="8">
        <v>581.27</v>
      </c>
      <c r="E33" s="300"/>
      <c r="F33" s="315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308"/>
      <c r="B34" s="105" t="s">
        <v>115</v>
      </c>
      <c r="C34" s="117">
        <v>21.1</v>
      </c>
      <c r="D34" s="22">
        <v>145.317</v>
      </c>
      <c r="E34" s="311"/>
      <c r="F34" s="200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297" t="s">
        <v>70</v>
      </c>
      <c r="B35" s="109" t="s">
        <v>95</v>
      </c>
      <c r="C35" s="118">
        <v>499</v>
      </c>
      <c r="D35" s="6">
        <f>5.91+2.352+0.093</f>
        <v>8.355</v>
      </c>
      <c r="E35" s="299">
        <v>28</v>
      </c>
      <c r="F35" s="212">
        <v>25.76</v>
      </c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298"/>
      <c r="B36" s="105" t="s">
        <v>96</v>
      </c>
      <c r="C36" s="119">
        <v>88</v>
      </c>
      <c r="D36" s="8">
        <f>3.94+0.784+0.093</f>
        <v>4.817</v>
      </c>
      <c r="E36" s="300"/>
      <c r="F36" s="186"/>
      <c r="G36" s="23"/>
      <c r="H36" s="24"/>
      <c r="I36" s="7"/>
      <c r="J36" s="8"/>
      <c r="K36" s="7"/>
      <c r="L36" s="8"/>
      <c r="M36" s="7"/>
      <c r="N36" s="8"/>
    </row>
    <row r="37" spans="1:14" ht="12.75">
      <c r="A37" s="308"/>
      <c r="B37" s="105" t="s">
        <v>108</v>
      </c>
      <c r="C37" s="117">
        <v>21.1</v>
      </c>
      <c r="D37" s="22">
        <v>145.317</v>
      </c>
      <c r="E37" s="311"/>
      <c r="F37" s="193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297" t="s">
        <v>22</v>
      </c>
      <c r="B38" s="109" t="s">
        <v>95</v>
      </c>
      <c r="C38" s="118">
        <v>514</v>
      </c>
      <c r="D38" s="15">
        <f>6.04+2.352+0.093</f>
        <v>8.485</v>
      </c>
      <c r="E38" s="299">
        <v>26</v>
      </c>
      <c r="F38" s="212">
        <v>25.76</v>
      </c>
      <c r="G38" s="299"/>
      <c r="H38" s="212"/>
      <c r="I38" s="21"/>
      <c r="J38" s="22"/>
      <c r="K38" s="21"/>
      <c r="L38" s="22"/>
      <c r="M38" s="21"/>
      <c r="N38" s="22"/>
    </row>
    <row r="39" spans="1:14" ht="12.75">
      <c r="A39" s="298"/>
      <c r="B39" s="105" t="s">
        <v>96</v>
      </c>
      <c r="C39" s="119">
        <v>86</v>
      </c>
      <c r="D39" s="8">
        <f>4.03+0.784+0.093</f>
        <v>4.907</v>
      </c>
      <c r="E39" s="300"/>
      <c r="F39" s="186"/>
      <c r="G39" s="300"/>
      <c r="H39" s="186"/>
      <c r="I39" s="21"/>
      <c r="J39" s="22"/>
      <c r="K39" s="21"/>
      <c r="L39" s="22"/>
      <c r="M39" s="21"/>
      <c r="N39" s="22"/>
    </row>
    <row r="40" spans="1:14" ht="12.75">
      <c r="A40" s="308"/>
      <c r="B40" s="105" t="s">
        <v>108</v>
      </c>
      <c r="C40" s="117">
        <v>21.1</v>
      </c>
      <c r="D40" s="22">
        <v>145.317</v>
      </c>
      <c r="E40" s="311"/>
      <c r="F40" s="193"/>
      <c r="G40" s="311"/>
      <c r="H40" s="193"/>
      <c r="I40" s="4"/>
      <c r="J40" s="5"/>
      <c r="K40" s="4"/>
      <c r="L40" s="5"/>
      <c r="M40" s="4"/>
      <c r="N40" s="5"/>
    </row>
    <row r="41" spans="1:14" ht="12.75">
      <c r="A41" s="297" t="s">
        <v>23</v>
      </c>
      <c r="B41" s="109" t="s">
        <v>95</v>
      </c>
      <c r="C41" s="118"/>
      <c r="D41" s="15"/>
      <c r="E41" s="299"/>
      <c r="F41" s="212"/>
      <c r="G41" s="21"/>
      <c r="H41" s="22"/>
      <c r="I41" s="4"/>
      <c r="J41" s="5"/>
      <c r="K41" s="4"/>
      <c r="L41" s="5"/>
      <c r="M41" s="4"/>
      <c r="N41" s="5"/>
    </row>
    <row r="42" spans="1:14" ht="12.75">
      <c r="A42" s="308"/>
      <c r="B42" s="105" t="s">
        <v>96</v>
      </c>
      <c r="C42" s="117"/>
      <c r="D42" s="22"/>
      <c r="E42" s="311"/>
      <c r="F42" s="193"/>
      <c r="G42" s="4"/>
      <c r="H42" s="5"/>
      <c r="I42" s="4"/>
      <c r="J42" s="5"/>
      <c r="K42" s="4"/>
      <c r="L42" s="5"/>
      <c r="M42" s="4"/>
      <c r="N42" s="5"/>
    </row>
    <row r="43" spans="1:14" ht="12.75">
      <c r="A43" s="297" t="s">
        <v>24</v>
      </c>
      <c r="B43" s="109" t="s">
        <v>95</v>
      </c>
      <c r="C43" s="118"/>
      <c r="D43" s="15"/>
      <c r="E43" s="299"/>
      <c r="F43" s="212"/>
      <c r="G43" s="4"/>
      <c r="H43" s="5"/>
      <c r="I43" s="4"/>
      <c r="J43" s="5"/>
      <c r="K43" s="4"/>
      <c r="L43" s="5"/>
      <c r="M43" s="4"/>
      <c r="N43" s="5"/>
    </row>
    <row r="44" spans="1:14" ht="12.75">
      <c r="A44" s="308"/>
      <c r="B44" s="105" t="s">
        <v>96</v>
      </c>
      <c r="C44" s="117"/>
      <c r="D44" s="22"/>
      <c r="E44" s="311"/>
      <c r="F44" s="193"/>
      <c r="G44" s="4"/>
      <c r="H44" s="5"/>
      <c r="I44" s="4"/>
      <c r="J44" s="5"/>
      <c r="K44" s="4"/>
      <c r="L44" s="5"/>
      <c r="M44" s="4"/>
      <c r="N44" s="5"/>
    </row>
    <row r="45" spans="1:14" ht="12.75">
      <c r="A45" s="297" t="s">
        <v>25</v>
      </c>
      <c r="B45" s="109" t="s">
        <v>95</v>
      </c>
      <c r="C45" s="118"/>
      <c r="D45" s="15"/>
      <c r="E45" s="299"/>
      <c r="F45" s="212"/>
      <c r="G45" s="4"/>
      <c r="H45" s="5"/>
      <c r="I45" s="4"/>
      <c r="J45" s="5"/>
      <c r="K45" s="4"/>
      <c r="L45" s="5"/>
      <c r="M45" s="4"/>
      <c r="N45" s="5"/>
    </row>
    <row r="46" spans="1:14" ht="12.75">
      <c r="A46" s="308"/>
      <c r="B46" s="105" t="s">
        <v>96</v>
      </c>
      <c r="C46" s="117"/>
      <c r="D46" s="22"/>
      <c r="E46" s="311"/>
      <c r="F46" s="193"/>
      <c r="G46" s="4"/>
      <c r="H46" s="5"/>
      <c r="I46" s="4"/>
      <c r="J46" s="5"/>
      <c r="K46" s="4"/>
      <c r="L46" s="5"/>
      <c r="M46" s="4"/>
      <c r="N46" s="5"/>
    </row>
    <row r="47" spans="1:14" ht="12.75">
      <c r="A47" s="297" t="s">
        <v>26</v>
      </c>
      <c r="B47" s="109" t="s">
        <v>95</v>
      </c>
      <c r="C47" s="118"/>
      <c r="D47" s="15"/>
      <c r="E47" s="299"/>
      <c r="F47" s="212"/>
      <c r="G47" s="14"/>
      <c r="H47" s="15"/>
      <c r="I47" s="14"/>
      <c r="J47" s="15"/>
      <c r="K47" s="14"/>
      <c r="L47" s="15"/>
      <c r="M47" s="14"/>
      <c r="N47" s="15"/>
    </row>
    <row r="48" spans="1:14" ht="13.5" thickBot="1">
      <c r="A48" s="320"/>
      <c r="B48" s="111" t="s">
        <v>96</v>
      </c>
      <c r="C48" s="117"/>
      <c r="D48" s="22"/>
      <c r="E48" s="175"/>
      <c r="F48" s="213"/>
      <c r="G48" s="2"/>
      <c r="H48" s="3"/>
      <c r="I48" s="2"/>
      <c r="J48" s="3"/>
      <c r="K48" s="2"/>
      <c r="L48" s="3"/>
      <c r="M48" s="2"/>
      <c r="N48" s="3"/>
    </row>
    <row r="49" spans="1:14" ht="17.25" customHeigh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7" customFormat="1" ht="12.75">
      <c r="A50" s="203" t="s">
        <v>32</v>
      </c>
      <c r="B50" s="203"/>
      <c r="C50" s="203"/>
      <c r="D50" s="204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" t="s">
        <v>33</v>
      </c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203" t="s">
        <v>35</v>
      </c>
      <c r="C52" s="203"/>
      <c r="D52" s="203"/>
      <c r="E52" s="204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7" customFormat="1" ht="12.75">
      <c r="A53" s="33"/>
      <c r="B53" s="203" t="s">
        <v>34</v>
      </c>
      <c r="C53" s="203"/>
      <c r="D53" s="20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4.25">
      <c r="A54" s="26"/>
      <c r="B54" s="26"/>
      <c r="C54" s="26"/>
      <c r="D54" s="26"/>
      <c r="E54" s="26"/>
      <c r="F54" s="26"/>
      <c r="G54" s="26"/>
      <c r="H54" s="1"/>
      <c r="I54" s="1"/>
      <c r="J54" s="1"/>
      <c r="K54" s="1"/>
      <c r="L54" s="1"/>
      <c r="M54" s="1"/>
      <c r="N54" s="1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</sheetData>
  <mergeCells count="57">
    <mergeCell ref="A38:A40"/>
    <mergeCell ref="A41:A42"/>
    <mergeCell ref="E41:E42"/>
    <mergeCell ref="F41:F42"/>
    <mergeCell ref="G9:H9"/>
    <mergeCell ref="B52:E52"/>
    <mergeCell ref="B53:D53"/>
    <mergeCell ref="A50:D50"/>
    <mergeCell ref="A31:A34"/>
    <mergeCell ref="E31:E34"/>
    <mergeCell ref="A35:A37"/>
    <mergeCell ref="E35:E37"/>
    <mergeCell ref="A43:A44"/>
    <mergeCell ref="E43:E44"/>
    <mergeCell ref="A11:A14"/>
    <mergeCell ref="A15:A18"/>
    <mergeCell ref="E11:E14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F43:F44"/>
    <mergeCell ref="F19:F22"/>
    <mergeCell ref="F23:F26"/>
    <mergeCell ref="F31:F34"/>
    <mergeCell ref="F35:F37"/>
    <mergeCell ref="G38:G40"/>
    <mergeCell ref="H38:H40"/>
    <mergeCell ref="E38:E40"/>
    <mergeCell ref="F38:F40"/>
    <mergeCell ref="A47:A48"/>
    <mergeCell ref="E47:E48"/>
    <mergeCell ref="F47:F48"/>
    <mergeCell ref="E45:E46"/>
    <mergeCell ref="F45:F46"/>
    <mergeCell ref="A45:A46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2015-09-21T08:17:22Z</dcterms:modified>
  <cp:category/>
  <cp:version/>
  <cp:contentType/>
  <cp:contentStatus/>
</cp:coreProperties>
</file>