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956" activeTab="9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обдан.читлук" sheetId="12" r:id="rId12"/>
    <sheet name="обдан.змај" sheetId="13" r:id="rId13"/>
    <sheet name="пионир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</definedNames>
  <calcPr fullCalcOnLoad="1"/>
</workbook>
</file>

<file path=xl/sharedStrings.xml><?xml version="1.0" encoding="utf-8"?>
<sst xmlns="http://schemas.openxmlformats.org/spreadsheetml/2006/main" count="1272" uniqueCount="121">
  <si>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</si>
  <si>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</si>
  <si>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</si>
  <si>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</si>
  <si>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</si>
  <si>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</si>
  <si>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</si>
  <si>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</si>
  <si>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</si>
  <si>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</si>
  <si>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</si>
  <si>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</si>
  <si>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</si>
  <si>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</si>
  <si>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</si>
  <si>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</si>
  <si>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</si>
  <si>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</si>
  <si>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</si>
  <si>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</si>
  <si>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</si>
  <si>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</si>
  <si>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</si>
  <si>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</si>
  <si>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</si>
  <si>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</si>
  <si>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</si>
  <si>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</si>
  <si>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</si>
  <si>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</si>
  <si>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</si>
  <si>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</si>
  <si>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</si>
  <si>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</si>
  <si>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</si>
  <si>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</si>
  <si>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</si>
  <si>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</si>
  <si>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</si>
  <si>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</si>
  <si>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</si>
  <si>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2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</si>
  <si>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</si>
  <si>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</si>
  <si>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</si>
  <si>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</si>
  <si>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</si>
  <si>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</si>
  <si>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</si>
  <si>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</si>
  <si>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</si>
  <si>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</si>
  <si>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</si>
  <si>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</si>
  <si>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</si>
  <si>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</si>
  <si>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</si>
  <si>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</si>
  <si>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</si>
  <si>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</si>
  <si>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</si>
  <si>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</si>
  <si>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</si>
  <si>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</si>
  <si>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*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</si>
  <si>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</si>
  <si>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</si>
  <si>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</si>
  <si>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</si>
  <si>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</si>
  <si>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</si>
  <si>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</si>
  <si>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</si>
  <si>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</si>
  <si>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</si>
  <si>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</si>
  <si>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</si>
  <si>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</si>
  <si>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</si>
  <si>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</si>
  <si>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</si>
  <si>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</si>
  <si>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</si>
  <si>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</si>
  <si>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</si>
  <si>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</si>
  <si>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</si>
  <si>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</si>
  <si>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</si>
  <si>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</si>
  <si>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</si>
  <si>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</si>
  <si>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</si>
  <si>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</si>
  <si>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</si>
  <si>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</si>
  <si>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</si>
  <si>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</si>
  <si>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</si>
  <si>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</si>
  <si>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</si>
  <si>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</si>
  <si>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</si>
  <si>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</si>
  <si>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</si>
  <si>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</si>
  <si>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</si>
  <si>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</si>
  <si>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</si>
  <si>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</si>
  <si>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АВТ</t>
  </si>
  <si>
    <t>АНТ</t>
  </si>
  <si>
    <t>РНН</t>
  </si>
  <si>
    <t>СНАГА</t>
  </si>
  <si>
    <t>ЈТ</t>
  </si>
  <si>
    <t>АК.ВТ</t>
  </si>
  <si>
    <t>АK.МТ</t>
  </si>
  <si>
    <t>,</t>
  </si>
  <si>
    <t>ФИСКУЛТУРНА САЛА</t>
  </si>
  <si>
    <t>да - за предшколску децу</t>
  </si>
  <si>
    <t>nije ocitano ?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</si>
</sst>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1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6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38" xfId="0" applyNumberFormat="1" applyFill="1" applyBorder="1" applyAlignment="1">
      <alignment horizontal="center" vertical="center"/>
    </xf>
    <xf numFmtId="3" fontId="0" fillId="0" borderId="55" xfId="0" applyNumberFormat="1" applyFill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/>
    </xf>
    <xf numFmtId="4" fontId="27" fillId="0" borderId="20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4" fontId="27" fillId="0" borderId="16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" fontId="0" fillId="0" borderId="78" xfId="0" applyNumberForma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7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4" fontId="27" fillId="0" borderId="22" xfId="0" applyNumberFormat="1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4" fontId="27" fillId="0" borderId="17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4" fontId="27" fillId="0" borderId="78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4" fontId="2" fillId="0" borderId="78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8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4" fontId="0" fillId="0" borderId="85" xfId="0" applyNumberFormat="1" applyBorder="1" applyAlignment="1">
      <alignment horizontal="center" vertical="center"/>
    </xf>
    <xf numFmtId="4" fontId="0" fillId="0" borderId="86" xfId="0" applyNumberFormat="1" applyBorder="1" applyAlignment="1">
      <alignment horizontal="center" vertical="center"/>
    </xf>
    <xf numFmtId="4" fontId="0" fillId="0" borderId="87" xfId="0" applyNumberFormat="1" applyBorder="1" applyAlignment="1">
      <alignment horizontal="center" vertical="center"/>
    </xf>
    <xf numFmtId="3" fontId="0" fillId="0" borderId="89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4" fontId="0" fillId="0" borderId="92" xfId="0" applyNumberFormat="1" applyBorder="1" applyAlignment="1">
      <alignment horizontal="center" vertical="center"/>
    </xf>
    <xf numFmtId="4" fontId="0" fillId="0" borderId="93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50" zoomScalePageLayoutView="0" workbookViewId="0" topLeftCell="A10">
      <selection activeCell="D34" sqref="D34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1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2" customFormat="1" ht="14.25" customHeight="1">
      <c r="A1" s="30" t="s">
        <v>42</v>
      </c>
      <c r="B1" s="28" t="s">
        <v>36</v>
      </c>
      <c r="C1" s="28"/>
      <c r="E1" s="29">
        <v>50964</v>
      </c>
      <c r="F1" s="29"/>
      <c r="G1" s="29"/>
      <c r="H1" s="30" t="s">
        <v>29</v>
      </c>
      <c r="I1" s="30"/>
      <c r="J1" s="30"/>
      <c r="K1" s="37">
        <v>2200</v>
      </c>
    </row>
    <row r="2" spans="1:11" s="32" customFormat="1" ht="14.25" customHeight="1">
      <c r="A2" s="28" t="s">
        <v>1</v>
      </c>
      <c r="B2" s="28" t="s">
        <v>37</v>
      </c>
      <c r="C2" s="28"/>
      <c r="D2" s="29"/>
      <c r="E2" s="29">
        <v>50963</v>
      </c>
      <c r="F2" s="29"/>
      <c r="G2" s="29"/>
      <c r="H2" s="30" t="s">
        <v>2</v>
      </c>
      <c r="I2" s="30"/>
      <c r="J2" s="30"/>
      <c r="K2" s="32">
        <v>15</v>
      </c>
    </row>
    <row r="3" spans="1:11" s="32" customFormat="1" ht="14.25" customHeight="1">
      <c r="A3" s="28" t="s">
        <v>0</v>
      </c>
      <c r="B3" s="28" t="s">
        <v>38</v>
      </c>
      <c r="C3" s="28"/>
      <c r="D3" s="29"/>
      <c r="E3" s="29"/>
      <c r="F3" s="29"/>
      <c r="G3" s="29"/>
      <c r="H3" s="30" t="s">
        <v>3</v>
      </c>
      <c r="I3" s="30"/>
      <c r="J3" s="30"/>
      <c r="K3" s="32">
        <v>27</v>
      </c>
    </row>
    <row r="4" spans="1:11" s="32" customFormat="1" ht="14.25" customHeight="1">
      <c r="A4" s="28" t="s">
        <v>4</v>
      </c>
      <c r="B4" s="28">
        <v>402</v>
      </c>
      <c r="C4" s="28"/>
      <c r="D4" s="29"/>
      <c r="E4" s="29"/>
      <c r="F4" s="29"/>
      <c r="G4" s="29"/>
      <c r="H4" s="30" t="s">
        <v>31</v>
      </c>
      <c r="I4" s="30"/>
      <c r="J4" s="30"/>
      <c r="K4" s="44" t="s">
        <v>65</v>
      </c>
    </row>
    <row r="5" spans="1:13" s="32" customFormat="1" ht="14.2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46"/>
      <c r="L5" s="46" t="s">
        <v>68</v>
      </c>
      <c r="M5" s="46"/>
    </row>
    <row r="6" spans="1:14" ht="14.25" customHeight="1" thickTop="1">
      <c r="A6" s="246" t="s">
        <v>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8"/>
    </row>
    <row r="7" spans="1:14" ht="14.25" customHeight="1" thickBot="1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4" ht="14.25" customHeight="1" thickBot="1" thickTop="1">
      <c r="A8" s="221" t="s">
        <v>6</v>
      </c>
      <c r="B8" s="230" t="s">
        <v>7</v>
      </c>
      <c r="C8" s="207"/>
      <c r="D8" s="208"/>
      <c r="E8" s="230" t="s">
        <v>11</v>
      </c>
      <c r="F8" s="208"/>
      <c r="G8" s="216" t="s">
        <v>15</v>
      </c>
      <c r="H8" s="217"/>
      <c r="I8" s="217"/>
      <c r="J8" s="217"/>
      <c r="K8" s="217"/>
      <c r="L8" s="217"/>
      <c r="M8" s="217"/>
      <c r="N8" s="218"/>
    </row>
    <row r="9" spans="1:14" ht="14.25" customHeight="1" thickTop="1">
      <c r="A9" s="222"/>
      <c r="B9" s="211" t="s">
        <v>8</v>
      </c>
      <c r="C9" s="210"/>
      <c r="D9" s="219" t="s">
        <v>9</v>
      </c>
      <c r="E9" s="224" t="s">
        <v>10</v>
      </c>
      <c r="F9" s="219" t="s">
        <v>9</v>
      </c>
      <c r="G9" s="243" t="s">
        <v>27</v>
      </c>
      <c r="H9" s="244"/>
      <c r="I9" s="241" t="s">
        <v>28</v>
      </c>
      <c r="J9" s="242"/>
      <c r="K9" s="241" t="s">
        <v>13</v>
      </c>
      <c r="L9" s="242"/>
      <c r="M9" s="241" t="s">
        <v>14</v>
      </c>
      <c r="N9" s="242"/>
    </row>
    <row r="10" spans="1:14" ht="14.25" customHeight="1" thickBot="1">
      <c r="A10" s="223"/>
      <c r="B10" s="212"/>
      <c r="C10" s="198"/>
      <c r="D10" s="220"/>
      <c r="E10" s="225"/>
      <c r="F10" s="226"/>
      <c r="G10" s="19">
        <v>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227" t="s">
        <v>16</v>
      </c>
      <c r="B11" s="113" t="s">
        <v>97</v>
      </c>
      <c r="C11" s="104">
        <f>362*2</f>
        <v>724</v>
      </c>
      <c r="D11" s="105">
        <v>4.736</v>
      </c>
      <c r="E11" s="210">
        <v>420</v>
      </c>
      <c r="F11" s="219">
        <v>17.73</v>
      </c>
      <c r="G11" s="209">
        <f>862643.8/12.33</f>
        <v>69963.00081103001</v>
      </c>
      <c r="H11" s="245">
        <v>12.33</v>
      </c>
      <c r="I11" s="8"/>
      <c r="J11" s="9"/>
      <c r="K11" s="8"/>
      <c r="L11" s="9"/>
      <c r="M11" s="8"/>
      <c r="N11" s="9"/>
    </row>
    <row r="12" spans="1:14" ht="14.25" customHeight="1">
      <c r="A12" s="236"/>
      <c r="B12" s="116" t="s">
        <v>98</v>
      </c>
      <c r="C12" s="102">
        <f>4038+633</f>
        <v>4671</v>
      </c>
      <c r="D12" s="106">
        <v>7.103</v>
      </c>
      <c r="E12" s="232"/>
      <c r="F12" s="234"/>
      <c r="G12" s="238"/>
      <c r="H12" s="240"/>
      <c r="I12" s="8"/>
      <c r="J12" s="9"/>
      <c r="K12" s="8"/>
      <c r="L12" s="9"/>
      <c r="M12" s="8"/>
      <c r="N12" s="9"/>
    </row>
    <row r="13" spans="1:14" ht="14.25" customHeight="1">
      <c r="A13" s="235" t="s">
        <v>17</v>
      </c>
      <c r="B13" s="118" t="s">
        <v>97</v>
      </c>
      <c r="C13" s="172">
        <f>327*2</f>
        <v>654</v>
      </c>
      <c r="D13" s="107">
        <v>4.736</v>
      </c>
      <c r="E13" s="231">
        <f>163+69</f>
        <v>232</v>
      </c>
      <c r="F13" s="233">
        <v>17.73</v>
      </c>
      <c r="G13" s="237">
        <f>382.03*172</f>
        <v>65709.15999999999</v>
      </c>
      <c r="H13" s="239">
        <v>12.33</v>
      </c>
      <c r="I13" s="15"/>
      <c r="J13" s="16"/>
      <c r="K13" s="15"/>
      <c r="L13" s="16"/>
      <c r="M13" s="15"/>
      <c r="N13" s="16"/>
    </row>
    <row r="14" spans="1:14" ht="14.25" customHeight="1">
      <c r="A14" s="236"/>
      <c r="B14" s="118" t="s">
        <v>98</v>
      </c>
      <c r="C14" s="102">
        <f>4153+563</f>
        <v>4716</v>
      </c>
      <c r="D14" s="107">
        <v>7.103</v>
      </c>
      <c r="E14" s="232"/>
      <c r="F14" s="234"/>
      <c r="G14" s="238"/>
      <c r="H14" s="240"/>
      <c r="I14" s="22"/>
      <c r="J14" s="23"/>
      <c r="K14" s="22"/>
      <c r="L14" s="23"/>
      <c r="M14" s="22"/>
      <c r="N14" s="23"/>
    </row>
    <row r="15" spans="1:14" ht="14.25" customHeight="1">
      <c r="A15" s="235" t="s">
        <v>18</v>
      </c>
      <c r="B15" s="120" t="s">
        <v>97</v>
      </c>
      <c r="C15" s="172">
        <f>362*2</f>
        <v>724</v>
      </c>
      <c r="D15" s="108">
        <v>4.736</v>
      </c>
      <c r="E15" s="231">
        <v>360</v>
      </c>
      <c r="F15" s="233">
        <v>17.73</v>
      </c>
      <c r="G15" s="237">
        <f>382.03*155</f>
        <v>59214.649999999994</v>
      </c>
      <c r="H15" s="239">
        <v>12.33</v>
      </c>
      <c r="I15" s="15"/>
      <c r="J15" s="16"/>
      <c r="K15" s="15"/>
      <c r="L15" s="16"/>
      <c r="M15" s="15"/>
      <c r="N15" s="16"/>
    </row>
    <row r="16" spans="1:14" ht="14.25" customHeight="1">
      <c r="A16" s="236"/>
      <c r="B16" s="116" t="s">
        <v>98</v>
      </c>
      <c r="C16" s="102">
        <f>4478+726</f>
        <v>5204</v>
      </c>
      <c r="D16" s="106">
        <v>7.103</v>
      </c>
      <c r="E16" s="232"/>
      <c r="F16" s="234"/>
      <c r="G16" s="238"/>
      <c r="H16" s="240"/>
      <c r="I16" s="22"/>
      <c r="J16" s="23"/>
      <c r="K16" s="22"/>
      <c r="L16" s="23"/>
      <c r="M16" s="22"/>
      <c r="N16" s="23"/>
    </row>
    <row r="17" spans="1:14" ht="14.25" customHeight="1">
      <c r="A17" s="235" t="s">
        <v>19</v>
      </c>
      <c r="B17" s="120" t="s">
        <v>97</v>
      </c>
      <c r="C17" s="172">
        <f>700</f>
        <v>700</v>
      </c>
      <c r="D17" s="108">
        <v>4.736</v>
      </c>
      <c r="E17" s="231">
        <f>243+114</f>
        <v>357</v>
      </c>
      <c r="F17" s="233">
        <v>17.73</v>
      </c>
      <c r="G17" s="237">
        <f>381465.5/12.33</f>
        <v>30937.99675587997</v>
      </c>
      <c r="H17" s="239">
        <v>12.33</v>
      </c>
      <c r="I17" s="15"/>
      <c r="J17" s="16"/>
      <c r="K17" s="15"/>
      <c r="L17" s="16"/>
      <c r="M17" s="15"/>
      <c r="N17" s="16"/>
    </row>
    <row r="18" spans="1:14" ht="14.25" customHeight="1">
      <c r="A18" s="236"/>
      <c r="B18" s="116" t="s">
        <v>98</v>
      </c>
      <c r="C18" s="102">
        <f>3810+626</f>
        <v>4436</v>
      </c>
      <c r="D18" s="106">
        <v>7.103</v>
      </c>
      <c r="E18" s="232"/>
      <c r="F18" s="234"/>
      <c r="G18" s="238"/>
      <c r="H18" s="240"/>
      <c r="I18" s="22"/>
      <c r="J18" s="23"/>
      <c r="K18" s="22"/>
      <c r="L18" s="23"/>
      <c r="M18" s="22"/>
      <c r="N18" s="23"/>
    </row>
    <row r="19" spans="1:14" ht="14.25" customHeight="1">
      <c r="A19" s="235" t="s">
        <v>20</v>
      </c>
      <c r="B19" s="120" t="s">
        <v>97</v>
      </c>
      <c r="C19" s="172">
        <f>362*2</f>
        <v>724</v>
      </c>
      <c r="D19" s="108">
        <v>4.736</v>
      </c>
      <c r="E19" s="231">
        <f>100+250</f>
        <v>350</v>
      </c>
      <c r="F19" s="233">
        <v>17.73</v>
      </c>
      <c r="G19" s="237">
        <v>0</v>
      </c>
      <c r="H19" s="239">
        <v>12.33</v>
      </c>
      <c r="I19" s="15"/>
      <c r="J19" s="16"/>
      <c r="K19" s="15"/>
      <c r="L19" s="16"/>
      <c r="M19" s="15"/>
      <c r="N19" s="16"/>
    </row>
    <row r="20" spans="1:14" ht="14.25" customHeight="1">
      <c r="A20" s="236"/>
      <c r="B20" s="116" t="s">
        <v>98</v>
      </c>
      <c r="C20" s="102">
        <f>4278+1057</f>
        <v>5335</v>
      </c>
      <c r="D20" s="106">
        <v>7.103</v>
      </c>
      <c r="E20" s="232"/>
      <c r="F20" s="234"/>
      <c r="G20" s="238"/>
      <c r="H20" s="240"/>
      <c r="I20" s="22"/>
      <c r="J20" s="23"/>
      <c r="K20" s="22"/>
      <c r="L20" s="23"/>
      <c r="M20" s="22"/>
      <c r="N20" s="23"/>
    </row>
    <row r="21" spans="1:14" ht="14.25" customHeight="1">
      <c r="A21" s="235" t="s">
        <v>71</v>
      </c>
      <c r="B21" s="120" t="s">
        <v>97</v>
      </c>
      <c r="C21" s="172">
        <v>700</v>
      </c>
      <c r="D21" s="108">
        <v>4.736</v>
      </c>
      <c r="E21" s="231">
        <v>325</v>
      </c>
      <c r="F21" s="233">
        <v>17.73</v>
      </c>
      <c r="G21" s="237">
        <v>0</v>
      </c>
      <c r="H21" s="239">
        <v>12.33</v>
      </c>
      <c r="I21" s="15"/>
      <c r="J21" s="16"/>
      <c r="K21" s="15"/>
      <c r="L21" s="16"/>
      <c r="M21" s="15"/>
      <c r="N21" s="16"/>
    </row>
    <row r="22" spans="1:14" ht="14.25" customHeight="1">
      <c r="A22" s="236"/>
      <c r="B22" s="116" t="s">
        <v>98</v>
      </c>
      <c r="C22" s="102">
        <f>3250+726</f>
        <v>3976</v>
      </c>
      <c r="D22" s="106">
        <v>7.103</v>
      </c>
      <c r="E22" s="232"/>
      <c r="F22" s="234"/>
      <c r="G22" s="238"/>
      <c r="H22" s="240"/>
      <c r="I22" s="22"/>
      <c r="J22" s="23"/>
      <c r="K22" s="22"/>
      <c r="L22" s="23"/>
      <c r="M22" s="22"/>
      <c r="N22" s="23"/>
    </row>
    <row r="23" spans="1:14" ht="14.25" customHeight="1">
      <c r="A23" s="235" t="s">
        <v>72</v>
      </c>
      <c r="B23" s="120" t="s">
        <v>97</v>
      </c>
      <c r="C23" s="172">
        <f>362+362</f>
        <v>724</v>
      </c>
      <c r="D23" s="108">
        <v>4.736</v>
      </c>
      <c r="E23" s="231">
        <v>262</v>
      </c>
      <c r="F23" s="233">
        <v>17.73</v>
      </c>
      <c r="G23" s="237">
        <v>0</v>
      </c>
      <c r="H23" s="233">
        <v>12.33</v>
      </c>
      <c r="I23" s="15"/>
      <c r="J23" s="16"/>
      <c r="K23" s="15"/>
      <c r="L23" s="16"/>
      <c r="M23" s="15"/>
      <c r="N23" s="16"/>
    </row>
    <row r="24" spans="1:14" ht="14.25" customHeight="1">
      <c r="A24" s="236"/>
      <c r="B24" s="116" t="s">
        <v>98</v>
      </c>
      <c r="C24" s="102">
        <f>2438+253</f>
        <v>2691</v>
      </c>
      <c r="D24" s="106">
        <v>7.103</v>
      </c>
      <c r="E24" s="232"/>
      <c r="F24" s="234"/>
      <c r="G24" s="238"/>
      <c r="H24" s="234"/>
      <c r="I24" s="22"/>
      <c r="J24" s="23"/>
      <c r="K24" s="22"/>
      <c r="L24" s="23"/>
      <c r="M24" s="22"/>
      <c r="N24" s="23"/>
    </row>
    <row r="25" spans="1:14" ht="14.25" customHeight="1">
      <c r="A25" s="235" t="s">
        <v>22</v>
      </c>
      <c r="B25" s="120" t="s">
        <v>97</v>
      </c>
      <c r="C25" s="172">
        <f>362*2</f>
        <v>724</v>
      </c>
      <c r="D25" s="108">
        <v>4.736</v>
      </c>
      <c r="E25" s="231">
        <v>293</v>
      </c>
      <c r="F25" s="233">
        <v>17.73</v>
      </c>
      <c r="G25" s="237">
        <v>0</v>
      </c>
      <c r="H25" s="233">
        <v>12.33</v>
      </c>
      <c r="I25" s="22"/>
      <c r="J25" s="23"/>
      <c r="K25" s="22"/>
      <c r="L25" s="23"/>
      <c r="M25" s="22"/>
      <c r="N25" s="23"/>
    </row>
    <row r="26" spans="1:14" ht="14.25" customHeight="1">
      <c r="A26" s="236"/>
      <c r="B26" s="116" t="s">
        <v>98</v>
      </c>
      <c r="C26" s="102">
        <f>2558+363</f>
        <v>2921</v>
      </c>
      <c r="D26" s="106">
        <v>7.103</v>
      </c>
      <c r="E26" s="232"/>
      <c r="F26" s="234"/>
      <c r="G26" s="238"/>
      <c r="H26" s="234"/>
      <c r="I26" s="4"/>
      <c r="J26" s="5"/>
      <c r="K26" s="4"/>
      <c r="L26" s="5"/>
      <c r="M26" s="4"/>
      <c r="N26" s="5"/>
    </row>
    <row r="27" spans="1:14" ht="14.25" customHeight="1">
      <c r="A27" s="235" t="s">
        <v>23</v>
      </c>
      <c r="B27" s="120" t="s">
        <v>97</v>
      </c>
      <c r="C27" s="173">
        <f>4120+858</f>
        <v>4978</v>
      </c>
      <c r="D27" s="108">
        <f>5.25+2.971</f>
        <v>8.221</v>
      </c>
      <c r="E27" s="231">
        <f>223+80</f>
        <v>303</v>
      </c>
      <c r="F27" s="233">
        <v>17.73</v>
      </c>
      <c r="G27" s="237">
        <v>0</v>
      </c>
      <c r="H27" s="233">
        <v>12.33</v>
      </c>
      <c r="I27" s="4"/>
      <c r="J27" s="5"/>
      <c r="K27" s="4"/>
      <c r="L27" s="5"/>
      <c r="M27" s="4"/>
      <c r="N27" s="5"/>
    </row>
    <row r="28" spans="1:14" ht="14.25" customHeight="1">
      <c r="A28" s="236"/>
      <c r="B28" s="116" t="s">
        <v>98</v>
      </c>
      <c r="C28" s="103"/>
      <c r="D28" s="106"/>
      <c r="E28" s="232"/>
      <c r="F28" s="234"/>
      <c r="G28" s="238"/>
      <c r="H28" s="234"/>
      <c r="I28" s="4"/>
      <c r="J28" s="5"/>
      <c r="K28" s="4"/>
      <c r="L28" s="5"/>
      <c r="M28" s="4"/>
      <c r="N28" s="5"/>
    </row>
    <row r="29" spans="1:14" ht="14.25" customHeight="1">
      <c r="A29" s="235" t="s">
        <v>24</v>
      </c>
      <c r="B29" s="120" t="s">
        <v>97</v>
      </c>
      <c r="C29" s="173">
        <f>5880+1376</f>
        <v>7256</v>
      </c>
      <c r="D29" s="108">
        <f>5.25+2.6</f>
        <v>7.85</v>
      </c>
      <c r="E29" s="231">
        <f>247+85</f>
        <v>332</v>
      </c>
      <c r="F29" s="233">
        <v>17.73</v>
      </c>
      <c r="G29" s="237">
        <v>12607</v>
      </c>
      <c r="H29" s="233">
        <v>12.33</v>
      </c>
      <c r="I29" s="4"/>
      <c r="J29" s="5"/>
      <c r="K29" s="4"/>
      <c r="L29" s="5"/>
      <c r="M29" s="4"/>
      <c r="N29" s="5"/>
    </row>
    <row r="30" spans="1:14" ht="14.25" customHeight="1">
      <c r="A30" s="236"/>
      <c r="B30" s="116" t="s">
        <v>98</v>
      </c>
      <c r="C30" s="103"/>
      <c r="D30" s="106"/>
      <c r="E30" s="232"/>
      <c r="F30" s="234"/>
      <c r="G30" s="238"/>
      <c r="H30" s="234"/>
      <c r="I30" s="4"/>
      <c r="J30" s="5"/>
      <c r="K30" s="4"/>
      <c r="L30" s="5"/>
      <c r="M30" s="4"/>
      <c r="N30" s="5"/>
    </row>
    <row r="31" spans="1:14" ht="14.25" customHeight="1">
      <c r="A31" s="235" t="s">
        <v>25</v>
      </c>
      <c r="B31" s="120" t="s">
        <v>97</v>
      </c>
      <c r="C31" s="173">
        <f>4280+764</f>
        <v>5044</v>
      </c>
      <c r="D31" s="108">
        <f>5.25+2.599+0.081</f>
        <v>7.930000000000001</v>
      </c>
      <c r="E31" s="231">
        <f>57+192</f>
        <v>249</v>
      </c>
      <c r="F31" s="233">
        <v>17.73</v>
      </c>
      <c r="G31" s="237">
        <v>57945</v>
      </c>
      <c r="H31" s="233">
        <v>12.33</v>
      </c>
      <c r="I31" s="4"/>
      <c r="J31" s="5"/>
      <c r="K31" s="4"/>
      <c r="L31" s="5"/>
      <c r="M31" s="4"/>
      <c r="N31" s="5"/>
    </row>
    <row r="32" spans="1:14" ht="14.25" customHeight="1">
      <c r="A32" s="236"/>
      <c r="B32" s="116" t="s">
        <v>98</v>
      </c>
      <c r="C32" s="175"/>
      <c r="D32" s="106"/>
      <c r="E32" s="232"/>
      <c r="F32" s="234"/>
      <c r="G32" s="238"/>
      <c r="H32" s="234"/>
      <c r="I32" s="4"/>
      <c r="J32" s="5"/>
      <c r="K32" s="4"/>
      <c r="L32" s="5"/>
      <c r="M32" s="4"/>
      <c r="N32" s="5"/>
    </row>
    <row r="33" spans="1:14" ht="14.25" customHeight="1">
      <c r="A33" s="235" t="s">
        <v>26</v>
      </c>
      <c r="B33" s="120" t="s">
        <v>97</v>
      </c>
      <c r="C33" s="173">
        <f>5320+952</f>
        <v>6272</v>
      </c>
      <c r="D33" s="108">
        <f>5.25+2.599+0.081</f>
        <v>7.930000000000001</v>
      </c>
      <c r="E33" s="231">
        <v>260</v>
      </c>
      <c r="F33" s="233">
        <v>17.73</v>
      </c>
      <c r="G33" s="237">
        <v>82212</v>
      </c>
      <c r="H33" s="233">
        <v>12.33</v>
      </c>
      <c r="I33" s="15"/>
      <c r="J33" s="16"/>
      <c r="K33" s="15"/>
      <c r="L33" s="16"/>
      <c r="M33" s="15"/>
      <c r="N33" s="16"/>
    </row>
    <row r="34" spans="1:14" ht="14.25" customHeight="1" thickBot="1">
      <c r="A34" s="199"/>
      <c r="B34" s="122" t="s">
        <v>98</v>
      </c>
      <c r="C34" s="176"/>
      <c r="D34" s="109"/>
      <c r="E34" s="200"/>
      <c r="F34" s="226"/>
      <c r="G34" s="201"/>
      <c r="H34" s="226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228" t="s">
        <v>32</v>
      </c>
      <c r="B36" s="228"/>
      <c r="C36" s="228"/>
      <c r="D36" s="229"/>
      <c r="E36" s="34"/>
      <c r="F36" s="34"/>
    </row>
    <row r="37" spans="1:6" ht="14.25" customHeight="1">
      <c r="A37" s="34"/>
      <c r="B37" s="33" t="s">
        <v>33</v>
      </c>
      <c r="C37" s="33"/>
      <c r="D37" s="34"/>
      <c r="E37" s="34"/>
      <c r="F37" s="34"/>
    </row>
    <row r="38" spans="1:6" ht="14.25" customHeight="1">
      <c r="A38" s="34"/>
      <c r="B38" s="228" t="s">
        <v>35</v>
      </c>
      <c r="C38" s="228"/>
      <c r="D38" s="228"/>
      <c r="E38" s="229"/>
      <c r="F38" s="34"/>
    </row>
    <row r="39" spans="1:6" ht="14.25" customHeight="1">
      <c r="A39" s="34"/>
      <c r="B39" s="228" t="s">
        <v>34</v>
      </c>
      <c r="C39" s="228"/>
      <c r="D39" s="228"/>
      <c r="E39" s="34"/>
      <c r="F39" s="34"/>
    </row>
    <row r="40" spans="1:6" ht="14.25" customHeight="1">
      <c r="A40" s="34"/>
      <c r="B40" s="34"/>
      <c r="C40" s="34"/>
      <c r="D40" s="34"/>
      <c r="E40" s="34"/>
      <c r="F40" s="34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76">
    <mergeCell ref="B9:C10"/>
    <mergeCell ref="H33:H34"/>
    <mergeCell ref="A33:A34"/>
    <mergeCell ref="E33:E34"/>
    <mergeCell ref="F33:F34"/>
    <mergeCell ref="G33:G34"/>
    <mergeCell ref="A31:A32"/>
    <mergeCell ref="E31:E32"/>
    <mergeCell ref="F31:F32"/>
    <mergeCell ref="G31:G32"/>
    <mergeCell ref="H31:H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G23:G24"/>
    <mergeCell ref="H23:H24"/>
    <mergeCell ref="B8:D8"/>
    <mergeCell ref="E8:F8"/>
    <mergeCell ref="G11:G12"/>
    <mergeCell ref="F23:F24"/>
    <mergeCell ref="H19:H20"/>
    <mergeCell ref="E19:E20"/>
    <mergeCell ref="F19:F20"/>
    <mergeCell ref="E11:E12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E23:E24"/>
    <mergeCell ref="A19:A20"/>
    <mergeCell ref="G19:G20"/>
    <mergeCell ref="A13:A14"/>
    <mergeCell ref="A6:N7"/>
    <mergeCell ref="G8:N8"/>
    <mergeCell ref="D9:D10"/>
    <mergeCell ref="A8:A10"/>
    <mergeCell ref="E9:E10"/>
    <mergeCell ref="F9:F10"/>
    <mergeCell ref="M9:N9"/>
    <mergeCell ref="K9:L9"/>
    <mergeCell ref="G9:H9"/>
    <mergeCell ref="A17:A18"/>
    <mergeCell ref="E17:E18"/>
    <mergeCell ref="F17:F18"/>
    <mergeCell ref="G17:G18"/>
    <mergeCell ref="F13:F14"/>
    <mergeCell ref="E13:E14"/>
    <mergeCell ref="H11:H12"/>
    <mergeCell ref="I9:J9"/>
    <mergeCell ref="H17:H18"/>
    <mergeCell ref="G15:G16"/>
    <mergeCell ref="G13:G14"/>
    <mergeCell ref="H13:H14"/>
    <mergeCell ref="H15:H16"/>
    <mergeCell ref="H21:H22"/>
    <mergeCell ref="A21:A22"/>
    <mergeCell ref="E21:E22"/>
    <mergeCell ref="F21:F22"/>
    <mergeCell ref="G21:G22"/>
    <mergeCell ref="E27:E28"/>
    <mergeCell ref="H29:H30"/>
    <mergeCell ref="A29:A30"/>
    <mergeCell ref="E29:E30"/>
    <mergeCell ref="F29:F30"/>
    <mergeCell ref="G29:G30"/>
  </mergeCells>
  <printOptions/>
  <pageMargins left="0.44" right="0.26" top="0.33" bottom="0.3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31">
      <selection activeCell="D57" sqref="D57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6.281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6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30" t="s">
        <v>42</v>
      </c>
      <c r="B1" s="28" t="s">
        <v>49</v>
      </c>
      <c r="C1" s="28"/>
      <c r="D1" s="29"/>
      <c r="E1" s="29">
        <v>51223</v>
      </c>
      <c r="F1" s="29"/>
      <c r="G1" s="29"/>
      <c r="H1" s="28" t="s">
        <v>29</v>
      </c>
      <c r="I1" s="28"/>
      <c r="J1" s="28"/>
      <c r="K1" s="39">
        <v>1520</v>
      </c>
      <c r="L1" s="29"/>
      <c r="M1" s="1"/>
    </row>
    <row r="2" spans="1:13" ht="15">
      <c r="A2" s="28" t="s">
        <v>1</v>
      </c>
      <c r="B2" s="28" t="s">
        <v>60</v>
      </c>
      <c r="C2" s="28"/>
      <c r="D2" s="29"/>
      <c r="E2" s="29">
        <v>51222</v>
      </c>
      <c r="F2" s="29"/>
      <c r="G2" s="29"/>
      <c r="H2" s="28" t="s">
        <v>2</v>
      </c>
      <c r="I2" s="28"/>
      <c r="J2" s="28"/>
      <c r="K2" s="29">
        <v>13</v>
      </c>
      <c r="L2" s="29"/>
      <c r="M2" s="1"/>
    </row>
    <row r="3" spans="1:13" ht="15">
      <c r="A3" s="28" t="s">
        <v>0</v>
      </c>
      <c r="B3" s="28" t="s">
        <v>38</v>
      </c>
      <c r="C3" s="28"/>
      <c r="D3" s="29"/>
      <c r="E3" s="29"/>
      <c r="F3" s="29"/>
      <c r="G3" s="29"/>
      <c r="H3" s="28" t="s">
        <v>3</v>
      </c>
      <c r="I3" s="28"/>
      <c r="J3" s="28"/>
      <c r="K3" s="29">
        <v>3</v>
      </c>
      <c r="L3" s="29"/>
      <c r="M3" s="1"/>
    </row>
    <row r="4" spans="1:15" ht="15">
      <c r="A4" s="28" t="s">
        <v>4</v>
      </c>
      <c r="B4" s="28">
        <v>258</v>
      </c>
      <c r="C4" s="28"/>
      <c r="D4" s="29"/>
      <c r="E4" s="29"/>
      <c r="F4" s="29"/>
      <c r="G4" s="29"/>
      <c r="H4" s="28" t="s">
        <v>31</v>
      </c>
      <c r="I4" s="28"/>
      <c r="J4" s="28"/>
      <c r="K4" s="44" t="s">
        <v>65</v>
      </c>
      <c r="L4" s="32"/>
      <c r="M4" s="32"/>
      <c r="N4" s="32"/>
      <c r="O4" s="32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6"/>
      <c r="K5" s="46" t="s">
        <v>68</v>
      </c>
      <c r="L5" s="46"/>
      <c r="M5" s="1"/>
    </row>
    <row r="6" spans="1:14" ht="13.5" thickTop="1">
      <c r="A6" s="246" t="s">
        <v>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8"/>
    </row>
    <row r="7" spans="1:14" ht="13.5" thickBot="1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4" ht="16.5" thickBot="1" thickTop="1">
      <c r="A8" s="221" t="s">
        <v>6</v>
      </c>
      <c r="B8" s="230" t="s">
        <v>7</v>
      </c>
      <c r="C8" s="207"/>
      <c r="D8" s="208"/>
      <c r="E8" s="230" t="s">
        <v>11</v>
      </c>
      <c r="F8" s="208"/>
      <c r="G8" s="216" t="s">
        <v>15</v>
      </c>
      <c r="H8" s="217"/>
      <c r="I8" s="217"/>
      <c r="J8" s="217"/>
      <c r="K8" s="217"/>
      <c r="L8" s="217"/>
      <c r="M8" s="217"/>
      <c r="N8" s="218"/>
    </row>
    <row r="9" spans="1:14" ht="13.5" thickTop="1">
      <c r="A9" s="222"/>
      <c r="B9" s="211" t="s">
        <v>8</v>
      </c>
      <c r="C9" s="210"/>
      <c r="D9" s="219" t="s">
        <v>9</v>
      </c>
      <c r="E9" s="224" t="s">
        <v>10</v>
      </c>
      <c r="F9" s="219" t="s">
        <v>9</v>
      </c>
      <c r="G9" s="241" t="s">
        <v>27</v>
      </c>
      <c r="H9" s="242"/>
      <c r="I9" s="241" t="s">
        <v>101</v>
      </c>
      <c r="J9" s="242"/>
      <c r="K9" s="241" t="s">
        <v>13</v>
      </c>
      <c r="L9" s="242"/>
      <c r="M9" s="241" t="s">
        <v>14</v>
      </c>
      <c r="N9" s="242"/>
    </row>
    <row r="10" spans="1:14" ht="15" thickBot="1">
      <c r="A10" s="223"/>
      <c r="B10" s="330"/>
      <c r="C10" s="200"/>
      <c r="D10" s="226"/>
      <c r="E10" s="225"/>
      <c r="F10" s="226"/>
      <c r="G10" s="159" t="s">
        <v>64</v>
      </c>
      <c r="H10" s="16" t="s">
        <v>9</v>
      </c>
      <c r="I10" s="157" t="s">
        <v>102</v>
      </c>
      <c r="J10" s="16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3" t="s">
        <v>16</v>
      </c>
      <c r="B11" s="63" t="s">
        <v>97</v>
      </c>
      <c r="C11" s="97">
        <v>306</v>
      </c>
      <c r="D11" s="7">
        <v>5.412</v>
      </c>
      <c r="E11" s="224">
        <v>120</v>
      </c>
      <c r="F11" s="362">
        <v>17.73</v>
      </c>
      <c r="G11" s="160"/>
      <c r="H11" s="161"/>
      <c r="I11" s="352">
        <f>5543+2030</f>
        <v>7573</v>
      </c>
      <c r="J11" s="354">
        <v>140.9</v>
      </c>
      <c r="K11" s="95"/>
      <c r="L11" s="9"/>
      <c r="M11" s="8"/>
      <c r="N11" s="9"/>
    </row>
    <row r="12" spans="1:14" ht="15" customHeight="1">
      <c r="A12" s="316"/>
      <c r="B12" s="68" t="s">
        <v>98</v>
      </c>
      <c r="C12" s="131">
        <v>56</v>
      </c>
      <c r="D12" s="9">
        <v>1.353</v>
      </c>
      <c r="E12" s="319"/>
      <c r="F12" s="346"/>
      <c r="G12" s="162"/>
      <c r="H12" s="163"/>
      <c r="I12" s="353"/>
      <c r="J12" s="355"/>
      <c r="K12" s="95"/>
      <c r="L12" s="9"/>
      <c r="M12" s="8"/>
      <c r="N12" s="9"/>
    </row>
    <row r="13" spans="1:14" ht="15" customHeight="1">
      <c r="A13" s="316"/>
      <c r="B13" s="68" t="s">
        <v>97</v>
      </c>
      <c r="C13" s="134">
        <v>3474</v>
      </c>
      <c r="D13" s="9">
        <v>8.118</v>
      </c>
      <c r="E13" s="319"/>
      <c r="F13" s="346"/>
      <c r="G13" s="162"/>
      <c r="H13" s="163"/>
      <c r="I13" s="353"/>
      <c r="J13" s="355"/>
      <c r="K13" s="95"/>
      <c r="L13" s="9"/>
      <c r="M13" s="8"/>
      <c r="N13" s="9"/>
    </row>
    <row r="14" spans="1:14" ht="15" customHeight="1" thickBot="1">
      <c r="A14" s="316"/>
      <c r="B14" s="70" t="s">
        <v>98</v>
      </c>
      <c r="C14" s="131">
        <v>634</v>
      </c>
      <c r="D14" s="9">
        <v>2.03</v>
      </c>
      <c r="E14" s="320"/>
      <c r="F14" s="347"/>
      <c r="G14" s="164"/>
      <c r="H14" s="165"/>
      <c r="I14" s="353"/>
      <c r="J14" s="355"/>
      <c r="K14" s="95"/>
      <c r="L14" s="9"/>
      <c r="M14" s="8"/>
      <c r="N14" s="9"/>
    </row>
    <row r="15" spans="1:14" ht="15" customHeight="1" thickTop="1">
      <c r="A15" s="315" t="s">
        <v>17</v>
      </c>
      <c r="B15" s="68" t="s">
        <v>97</v>
      </c>
      <c r="C15" s="97">
        <v>271</v>
      </c>
      <c r="D15" s="7">
        <v>5.412</v>
      </c>
      <c r="E15" s="318">
        <v>67</v>
      </c>
      <c r="F15" s="349">
        <v>17.73</v>
      </c>
      <c r="G15" s="166"/>
      <c r="H15" s="167"/>
      <c r="I15" s="356"/>
      <c r="J15" s="359"/>
      <c r="K15" s="83"/>
      <c r="L15" s="16"/>
      <c r="M15" s="15"/>
      <c r="N15" s="16"/>
    </row>
    <row r="16" spans="1:14" ht="15" customHeight="1">
      <c r="A16" s="316"/>
      <c r="B16" s="68" t="s">
        <v>98</v>
      </c>
      <c r="C16" s="131">
        <v>56</v>
      </c>
      <c r="D16" s="9">
        <v>1.353</v>
      </c>
      <c r="E16" s="319"/>
      <c r="F16" s="350"/>
      <c r="G16" s="162"/>
      <c r="H16" s="163"/>
      <c r="I16" s="357"/>
      <c r="J16" s="360"/>
      <c r="K16" s="95"/>
      <c r="L16" s="9"/>
      <c r="M16" s="8"/>
      <c r="N16" s="9"/>
    </row>
    <row r="17" spans="1:14" ht="15" customHeight="1">
      <c r="A17" s="316"/>
      <c r="B17" s="68" t="s">
        <v>97</v>
      </c>
      <c r="C17" s="134">
        <v>2939</v>
      </c>
      <c r="D17" s="9">
        <v>8.118</v>
      </c>
      <c r="E17" s="319"/>
      <c r="F17" s="350"/>
      <c r="G17" s="162"/>
      <c r="H17" s="163"/>
      <c r="I17" s="357"/>
      <c r="J17" s="360"/>
      <c r="K17" s="95"/>
      <c r="L17" s="9"/>
      <c r="M17" s="8"/>
      <c r="N17" s="9"/>
    </row>
    <row r="18" spans="1:14" ht="13.5" thickBot="1">
      <c r="A18" s="317"/>
      <c r="B18" s="68" t="s">
        <v>98</v>
      </c>
      <c r="C18" s="131">
        <v>604</v>
      </c>
      <c r="D18" s="9">
        <v>2.03</v>
      </c>
      <c r="E18" s="320"/>
      <c r="F18" s="351"/>
      <c r="G18" s="164"/>
      <c r="H18" s="165"/>
      <c r="I18" s="358"/>
      <c r="J18" s="361"/>
      <c r="K18" s="96"/>
      <c r="L18" s="23"/>
      <c r="M18" s="22"/>
      <c r="N18" s="23"/>
    </row>
    <row r="19" spans="1:14" ht="15" customHeight="1" thickTop="1">
      <c r="A19" s="315" t="s">
        <v>18</v>
      </c>
      <c r="B19" s="72" t="s">
        <v>97</v>
      </c>
      <c r="C19" s="97">
        <v>303</v>
      </c>
      <c r="D19" s="7">
        <v>5.412</v>
      </c>
      <c r="E19" s="318">
        <v>80</v>
      </c>
      <c r="F19" s="349">
        <v>17.73</v>
      </c>
      <c r="G19" s="166"/>
      <c r="H19" s="167"/>
      <c r="I19" s="356">
        <v>7028</v>
      </c>
      <c r="J19" s="359">
        <v>142.42</v>
      </c>
      <c r="K19" s="83"/>
      <c r="L19" s="16"/>
      <c r="M19" s="15"/>
      <c r="N19" s="16"/>
    </row>
    <row r="20" spans="1:14" ht="15" customHeight="1">
      <c r="A20" s="316"/>
      <c r="B20" s="68" t="s">
        <v>98</v>
      </c>
      <c r="C20" s="131">
        <v>59</v>
      </c>
      <c r="D20" s="9">
        <v>1.353</v>
      </c>
      <c r="E20" s="319"/>
      <c r="F20" s="350"/>
      <c r="G20" s="162"/>
      <c r="H20" s="163"/>
      <c r="I20" s="357"/>
      <c r="J20" s="360"/>
      <c r="K20" s="95"/>
      <c r="L20" s="9"/>
      <c r="M20" s="8"/>
      <c r="N20" s="9"/>
    </row>
    <row r="21" spans="1:14" ht="15" customHeight="1">
      <c r="A21" s="316"/>
      <c r="B21" s="68" t="s">
        <v>97</v>
      </c>
      <c r="C21" s="134">
        <v>3567</v>
      </c>
      <c r="D21" s="9">
        <v>8.118</v>
      </c>
      <c r="E21" s="319"/>
      <c r="F21" s="350"/>
      <c r="G21" s="162"/>
      <c r="H21" s="163"/>
      <c r="I21" s="357"/>
      <c r="J21" s="360"/>
      <c r="K21" s="95"/>
      <c r="L21" s="9"/>
      <c r="M21" s="8"/>
      <c r="N21" s="9"/>
    </row>
    <row r="22" spans="1:14" ht="13.5" thickBot="1">
      <c r="A22" s="317"/>
      <c r="B22" s="70" t="s">
        <v>98</v>
      </c>
      <c r="C22" s="131">
        <v>691</v>
      </c>
      <c r="D22" s="9">
        <v>2.03</v>
      </c>
      <c r="E22" s="320"/>
      <c r="F22" s="351"/>
      <c r="G22" s="164"/>
      <c r="H22" s="165"/>
      <c r="I22" s="358"/>
      <c r="J22" s="361"/>
      <c r="K22" s="96"/>
      <c r="L22" s="23"/>
      <c r="M22" s="22"/>
      <c r="N22" s="23"/>
    </row>
    <row r="23" spans="1:14" ht="13.5" thickTop="1">
      <c r="A23" s="315" t="s">
        <v>19</v>
      </c>
      <c r="B23" s="72" t="s">
        <v>97</v>
      </c>
      <c r="C23" s="97">
        <v>299</v>
      </c>
      <c r="D23" s="7">
        <v>5.412</v>
      </c>
      <c r="E23" s="318">
        <v>92</v>
      </c>
      <c r="F23" s="349">
        <v>17.73</v>
      </c>
      <c r="G23" s="166"/>
      <c r="H23" s="167"/>
      <c r="I23" s="168"/>
      <c r="J23" s="143"/>
      <c r="K23" s="83"/>
      <c r="L23" s="16"/>
      <c r="M23" s="15"/>
      <c r="N23" s="16"/>
    </row>
    <row r="24" spans="1:14" ht="15" customHeight="1">
      <c r="A24" s="316"/>
      <c r="B24" s="68" t="s">
        <v>98</v>
      </c>
      <c r="C24" s="131">
        <v>51</v>
      </c>
      <c r="D24" s="9">
        <v>1.353</v>
      </c>
      <c r="E24" s="319"/>
      <c r="F24" s="350"/>
      <c r="G24" s="162"/>
      <c r="H24" s="163"/>
      <c r="I24" s="169"/>
      <c r="J24" s="152"/>
      <c r="K24" s="95"/>
      <c r="L24" s="9"/>
      <c r="M24" s="8"/>
      <c r="N24" s="9"/>
    </row>
    <row r="25" spans="1:14" ht="15" customHeight="1">
      <c r="A25" s="316"/>
      <c r="B25" s="68" t="s">
        <v>97</v>
      </c>
      <c r="C25" s="134">
        <v>3421</v>
      </c>
      <c r="D25" s="9">
        <v>8.118</v>
      </c>
      <c r="E25" s="319"/>
      <c r="F25" s="350"/>
      <c r="G25" s="162"/>
      <c r="H25" s="163"/>
      <c r="I25" s="94"/>
      <c r="J25" s="152"/>
      <c r="K25" s="95"/>
      <c r="L25" s="9"/>
      <c r="M25" s="8"/>
      <c r="N25" s="9"/>
    </row>
    <row r="26" spans="1:14" ht="13.5" thickBot="1">
      <c r="A26" s="317"/>
      <c r="B26" s="70" t="s">
        <v>98</v>
      </c>
      <c r="C26" s="131">
        <v>579</v>
      </c>
      <c r="D26" s="9">
        <v>2.03</v>
      </c>
      <c r="E26" s="320"/>
      <c r="F26" s="351"/>
      <c r="G26" s="164"/>
      <c r="H26" s="165"/>
      <c r="I26" s="153"/>
      <c r="J26" s="154"/>
      <c r="K26" s="96"/>
      <c r="L26" s="23"/>
      <c r="M26" s="22"/>
      <c r="N26" s="23"/>
    </row>
    <row r="27" spans="1:14" ht="13.5" thickTop="1">
      <c r="A27" s="315" t="s">
        <v>20</v>
      </c>
      <c r="B27" s="72" t="s">
        <v>97</v>
      </c>
      <c r="C27" s="97">
        <v>299</v>
      </c>
      <c r="D27" s="7">
        <v>5.412</v>
      </c>
      <c r="E27" s="318">
        <v>73</v>
      </c>
      <c r="F27" s="349">
        <v>17.73</v>
      </c>
      <c r="G27" s="166"/>
      <c r="H27" s="167"/>
      <c r="I27" s="93"/>
      <c r="J27" s="143"/>
      <c r="K27" s="83"/>
      <c r="L27" s="16"/>
      <c r="M27" s="15"/>
      <c r="N27" s="16"/>
    </row>
    <row r="28" spans="1:14" ht="15" customHeight="1">
      <c r="A28" s="316"/>
      <c r="B28" s="68" t="s">
        <v>98</v>
      </c>
      <c r="C28" s="131">
        <v>63</v>
      </c>
      <c r="D28" s="9">
        <v>1.353</v>
      </c>
      <c r="E28" s="319"/>
      <c r="F28" s="350"/>
      <c r="G28" s="162"/>
      <c r="H28" s="163"/>
      <c r="I28" s="94"/>
      <c r="J28" s="152"/>
      <c r="K28" s="95"/>
      <c r="L28" s="9"/>
      <c r="M28" s="8"/>
      <c r="N28" s="9"/>
    </row>
    <row r="29" spans="1:14" ht="15" customHeight="1">
      <c r="A29" s="316"/>
      <c r="B29" s="68" t="s">
        <v>97</v>
      </c>
      <c r="C29" s="134">
        <v>1711</v>
      </c>
      <c r="D29" s="9">
        <v>8.118</v>
      </c>
      <c r="E29" s="319"/>
      <c r="F29" s="350"/>
      <c r="G29" s="162"/>
      <c r="H29" s="163"/>
      <c r="I29" s="94"/>
      <c r="J29" s="152"/>
      <c r="K29" s="95"/>
      <c r="L29" s="9"/>
      <c r="M29" s="8"/>
      <c r="N29" s="9"/>
    </row>
    <row r="30" spans="1:14" ht="13.5" thickBot="1">
      <c r="A30" s="317"/>
      <c r="B30" s="70" t="s">
        <v>98</v>
      </c>
      <c r="C30" s="131">
        <v>357</v>
      </c>
      <c r="D30" s="9">
        <v>2.03</v>
      </c>
      <c r="E30" s="320"/>
      <c r="F30" s="351"/>
      <c r="G30" s="153"/>
      <c r="H30" s="154"/>
      <c r="I30" s="153"/>
      <c r="J30" s="154"/>
      <c r="K30" s="96"/>
      <c r="L30" s="23"/>
      <c r="M30" s="22"/>
      <c r="N30" s="23"/>
    </row>
    <row r="31" spans="1:14" ht="13.5" thickTop="1">
      <c r="A31" s="315" t="s">
        <v>71</v>
      </c>
      <c r="B31" s="72" t="s">
        <v>97</v>
      </c>
      <c r="C31" s="97">
        <v>311</v>
      </c>
      <c r="D31" s="7">
        <v>5.412</v>
      </c>
      <c r="E31" s="318">
        <v>79</v>
      </c>
      <c r="F31" s="349">
        <v>17.73</v>
      </c>
      <c r="G31" s="166"/>
      <c r="H31" s="167"/>
      <c r="I31" s="93"/>
      <c r="J31" s="143"/>
      <c r="K31" s="83"/>
      <c r="L31" s="16"/>
      <c r="M31" s="15"/>
      <c r="N31" s="16"/>
    </row>
    <row r="32" spans="1:14" ht="15" customHeight="1">
      <c r="A32" s="316"/>
      <c r="B32" s="68" t="s">
        <v>98</v>
      </c>
      <c r="C32" s="131">
        <v>39</v>
      </c>
      <c r="D32" s="9">
        <v>1.353</v>
      </c>
      <c r="E32" s="319"/>
      <c r="F32" s="350"/>
      <c r="G32" s="162"/>
      <c r="H32" s="163"/>
      <c r="I32" s="94"/>
      <c r="J32" s="152"/>
      <c r="K32" s="95"/>
      <c r="L32" s="9"/>
      <c r="M32" s="8"/>
      <c r="N32" s="9"/>
    </row>
    <row r="33" spans="1:14" ht="15" customHeight="1">
      <c r="A33" s="316"/>
      <c r="B33" s="68" t="s">
        <v>97</v>
      </c>
      <c r="C33" s="134">
        <v>2059</v>
      </c>
      <c r="D33" s="9">
        <v>8.118</v>
      </c>
      <c r="E33" s="319"/>
      <c r="F33" s="350"/>
      <c r="G33" s="162"/>
      <c r="H33" s="163"/>
      <c r="I33" s="94"/>
      <c r="J33" s="152"/>
      <c r="K33" s="95"/>
      <c r="L33" s="9"/>
      <c r="M33" s="8"/>
      <c r="N33" s="9"/>
    </row>
    <row r="34" spans="1:14" ht="13.5" thickBot="1">
      <c r="A34" s="317"/>
      <c r="B34" s="70" t="s">
        <v>98</v>
      </c>
      <c r="C34" s="131">
        <v>261</v>
      </c>
      <c r="D34" s="9">
        <v>2.03</v>
      </c>
      <c r="E34" s="320"/>
      <c r="F34" s="351"/>
      <c r="G34" s="153"/>
      <c r="H34" s="154"/>
      <c r="I34" s="153"/>
      <c r="J34" s="154"/>
      <c r="K34" s="96"/>
      <c r="L34" s="23"/>
      <c r="M34" s="22"/>
      <c r="N34" s="23"/>
    </row>
    <row r="35" spans="1:14" ht="13.5" thickTop="1">
      <c r="A35" s="315" t="s">
        <v>72</v>
      </c>
      <c r="B35" s="72" t="s">
        <v>97</v>
      </c>
      <c r="C35" s="97">
        <v>322</v>
      </c>
      <c r="D35" s="7">
        <v>5.412</v>
      </c>
      <c r="E35" s="318">
        <v>78</v>
      </c>
      <c r="F35" s="345">
        <v>17.73</v>
      </c>
      <c r="G35" s="166"/>
      <c r="H35" s="167"/>
      <c r="I35" s="93"/>
      <c r="J35" s="143"/>
      <c r="K35" s="83"/>
      <c r="L35" s="16"/>
      <c r="M35" s="15"/>
      <c r="N35" s="16"/>
    </row>
    <row r="36" spans="1:14" ht="15" customHeight="1">
      <c r="A36" s="316"/>
      <c r="B36" s="68" t="s">
        <v>98</v>
      </c>
      <c r="C36" s="131">
        <v>40</v>
      </c>
      <c r="D36" s="9">
        <v>1.353</v>
      </c>
      <c r="E36" s="319"/>
      <c r="F36" s="346"/>
      <c r="G36" s="162"/>
      <c r="H36" s="163"/>
      <c r="I36" s="94"/>
      <c r="J36" s="152"/>
      <c r="K36" s="95"/>
      <c r="L36" s="9"/>
      <c r="M36" s="8"/>
      <c r="N36" s="9"/>
    </row>
    <row r="37" spans="1:14" ht="15" customHeight="1">
      <c r="A37" s="316"/>
      <c r="B37" s="68" t="s">
        <v>97</v>
      </c>
      <c r="C37" s="134">
        <v>1868</v>
      </c>
      <c r="D37" s="9">
        <v>8.118</v>
      </c>
      <c r="E37" s="319"/>
      <c r="F37" s="346"/>
      <c r="G37" s="162"/>
      <c r="H37" s="163"/>
      <c r="I37" s="94"/>
      <c r="J37" s="152"/>
      <c r="K37" s="95"/>
      <c r="L37" s="9"/>
      <c r="M37" s="8"/>
      <c r="N37" s="9"/>
    </row>
    <row r="38" spans="1:14" ht="13.5" thickBot="1">
      <c r="A38" s="317"/>
      <c r="B38" s="70" t="s">
        <v>98</v>
      </c>
      <c r="C38" s="98">
        <v>230</v>
      </c>
      <c r="D38" s="77">
        <v>2.03</v>
      </c>
      <c r="E38" s="320"/>
      <c r="F38" s="347"/>
      <c r="G38" s="153"/>
      <c r="H38" s="154"/>
      <c r="I38" s="153"/>
      <c r="J38" s="154"/>
      <c r="K38" s="96"/>
      <c r="L38" s="23"/>
      <c r="M38" s="22"/>
      <c r="N38" s="23"/>
    </row>
    <row r="39" spans="1:14" ht="13.5" thickTop="1">
      <c r="A39" s="315" t="s">
        <v>22</v>
      </c>
      <c r="B39" s="72" t="s">
        <v>97</v>
      </c>
      <c r="C39" s="97">
        <v>320</v>
      </c>
      <c r="D39" s="7">
        <v>5.412</v>
      </c>
      <c r="E39" s="318">
        <v>61</v>
      </c>
      <c r="F39" s="345">
        <v>17.73</v>
      </c>
      <c r="G39" s="336"/>
      <c r="H39" s="359"/>
      <c r="I39" s="336"/>
      <c r="J39" s="359"/>
      <c r="K39" s="231"/>
      <c r="L39" s="233"/>
      <c r="M39" s="318"/>
      <c r="N39" s="233"/>
    </row>
    <row r="40" spans="1:14" ht="15" customHeight="1">
      <c r="A40" s="316"/>
      <c r="B40" s="68" t="s">
        <v>98</v>
      </c>
      <c r="C40" s="131">
        <v>42</v>
      </c>
      <c r="D40" s="9">
        <v>1.353</v>
      </c>
      <c r="E40" s="319"/>
      <c r="F40" s="346"/>
      <c r="G40" s="337"/>
      <c r="H40" s="360"/>
      <c r="I40" s="337"/>
      <c r="J40" s="360"/>
      <c r="K40" s="198"/>
      <c r="L40" s="220"/>
      <c r="M40" s="319"/>
      <c r="N40" s="220"/>
    </row>
    <row r="41" spans="1:14" ht="15" customHeight="1">
      <c r="A41" s="316"/>
      <c r="B41" s="68" t="s">
        <v>97</v>
      </c>
      <c r="C41" s="134">
        <v>1750</v>
      </c>
      <c r="D41" s="9">
        <v>8.118</v>
      </c>
      <c r="E41" s="319"/>
      <c r="F41" s="346"/>
      <c r="G41" s="337"/>
      <c r="H41" s="360"/>
      <c r="I41" s="337"/>
      <c r="J41" s="360"/>
      <c r="K41" s="198"/>
      <c r="L41" s="220"/>
      <c r="M41" s="319"/>
      <c r="N41" s="220"/>
    </row>
    <row r="42" spans="1:14" ht="13.5" thickBot="1">
      <c r="A42" s="317"/>
      <c r="B42" s="70" t="s">
        <v>98</v>
      </c>
      <c r="C42" s="98">
        <v>228</v>
      </c>
      <c r="D42" s="77">
        <v>2.03</v>
      </c>
      <c r="E42" s="320"/>
      <c r="F42" s="347"/>
      <c r="G42" s="363"/>
      <c r="H42" s="361"/>
      <c r="I42" s="363"/>
      <c r="J42" s="361"/>
      <c r="K42" s="232"/>
      <c r="L42" s="234"/>
      <c r="M42" s="320"/>
      <c r="N42" s="234"/>
    </row>
    <row r="43" spans="1:14" ht="13.5" thickTop="1">
      <c r="A43" s="315" t="s">
        <v>23</v>
      </c>
      <c r="B43" s="72" t="s">
        <v>97</v>
      </c>
      <c r="C43" s="97">
        <v>2280</v>
      </c>
      <c r="D43" s="7">
        <v>5.91</v>
      </c>
      <c r="E43" s="318">
        <v>100</v>
      </c>
      <c r="F43" s="345">
        <v>17.73</v>
      </c>
      <c r="G43" s="336"/>
      <c r="H43" s="359"/>
      <c r="I43" s="370">
        <v>1989</v>
      </c>
      <c r="J43" s="359">
        <v>145.93</v>
      </c>
      <c r="K43" s="231"/>
      <c r="L43" s="233"/>
      <c r="M43" s="318"/>
      <c r="N43" s="233"/>
    </row>
    <row r="44" spans="1:14" ht="15" customHeight="1">
      <c r="A44" s="316"/>
      <c r="B44" s="68" t="s">
        <v>98</v>
      </c>
      <c r="C44" s="131">
        <v>300</v>
      </c>
      <c r="D44" s="9">
        <v>3.91</v>
      </c>
      <c r="E44" s="319"/>
      <c r="F44" s="346"/>
      <c r="G44" s="337"/>
      <c r="H44" s="360"/>
      <c r="I44" s="371"/>
      <c r="J44" s="360"/>
      <c r="K44" s="198"/>
      <c r="L44" s="220"/>
      <c r="M44" s="319"/>
      <c r="N44" s="220"/>
    </row>
    <row r="45" spans="1:14" ht="15" customHeight="1">
      <c r="A45" s="316"/>
      <c r="B45" s="68" t="s">
        <v>97</v>
      </c>
      <c r="C45" s="134"/>
      <c r="D45" s="9"/>
      <c r="E45" s="319"/>
      <c r="F45" s="346"/>
      <c r="G45" s="337"/>
      <c r="H45" s="360"/>
      <c r="I45" s="371"/>
      <c r="J45" s="360"/>
      <c r="K45" s="198"/>
      <c r="L45" s="220"/>
      <c r="M45" s="319"/>
      <c r="N45" s="220"/>
    </row>
    <row r="46" spans="1:14" ht="13.5" thickBot="1">
      <c r="A46" s="317"/>
      <c r="B46" s="70" t="s">
        <v>98</v>
      </c>
      <c r="C46" s="98"/>
      <c r="D46" s="77"/>
      <c r="E46" s="320"/>
      <c r="F46" s="347"/>
      <c r="G46" s="363"/>
      <c r="H46" s="361"/>
      <c r="I46" s="372"/>
      <c r="J46" s="361"/>
      <c r="K46" s="232"/>
      <c r="L46" s="234"/>
      <c r="M46" s="320"/>
      <c r="N46" s="234"/>
    </row>
    <row r="47" spans="1:14" ht="13.5" thickTop="1">
      <c r="A47" s="315" t="s">
        <v>24</v>
      </c>
      <c r="B47" s="72" t="s">
        <v>97</v>
      </c>
      <c r="C47" s="97">
        <v>3120</v>
      </c>
      <c r="D47" s="7">
        <v>5.91</v>
      </c>
      <c r="E47" s="318">
        <v>98</v>
      </c>
      <c r="F47" s="345">
        <v>17.73</v>
      </c>
      <c r="G47" s="336"/>
      <c r="H47" s="359"/>
      <c r="I47" s="339">
        <v>2004</v>
      </c>
      <c r="J47" s="342">
        <v>138.7</v>
      </c>
      <c r="K47" s="231"/>
      <c r="L47" s="233"/>
      <c r="M47" s="318"/>
      <c r="N47" s="233"/>
    </row>
    <row r="48" spans="1:14" ht="15" customHeight="1">
      <c r="A48" s="316"/>
      <c r="B48" s="68" t="s">
        <v>98</v>
      </c>
      <c r="C48" s="131">
        <v>510</v>
      </c>
      <c r="D48" s="9">
        <v>3.94</v>
      </c>
      <c r="E48" s="319"/>
      <c r="F48" s="346"/>
      <c r="G48" s="337"/>
      <c r="H48" s="360"/>
      <c r="I48" s="339"/>
      <c r="J48" s="342"/>
      <c r="K48" s="198"/>
      <c r="L48" s="220"/>
      <c r="M48" s="319"/>
      <c r="N48" s="220"/>
    </row>
    <row r="49" spans="1:14" ht="15" customHeight="1">
      <c r="A49" s="316"/>
      <c r="B49" s="81" t="s">
        <v>97</v>
      </c>
      <c r="C49" s="158"/>
      <c r="D49" s="9"/>
      <c r="E49" s="319"/>
      <c r="F49" s="346"/>
      <c r="G49" s="337"/>
      <c r="H49" s="360"/>
      <c r="I49" s="339"/>
      <c r="J49" s="342"/>
      <c r="K49" s="198"/>
      <c r="L49" s="220"/>
      <c r="M49" s="319"/>
      <c r="N49" s="220"/>
    </row>
    <row r="50" spans="1:14" ht="13.5" thickBot="1">
      <c r="A50" s="317"/>
      <c r="B50" s="70" t="s">
        <v>98</v>
      </c>
      <c r="C50" s="135"/>
      <c r="D50" s="9"/>
      <c r="E50" s="320"/>
      <c r="F50" s="347"/>
      <c r="G50" s="363"/>
      <c r="H50" s="361"/>
      <c r="I50" s="339"/>
      <c r="J50" s="342"/>
      <c r="K50" s="232"/>
      <c r="L50" s="234"/>
      <c r="M50" s="320"/>
      <c r="N50" s="234"/>
    </row>
    <row r="51" spans="1:14" ht="12.75">
      <c r="A51" s="315" t="s">
        <v>25</v>
      </c>
      <c r="B51" s="72" t="s">
        <v>97</v>
      </c>
      <c r="C51" s="131">
        <v>3000</v>
      </c>
      <c r="D51" s="84">
        <f>5.91+2.971+0.081</f>
        <v>8.962</v>
      </c>
      <c r="E51" s="231">
        <v>90</v>
      </c>
      <c r="F51" s="345">
        <v>17.73</v>
      </c>
      <c r="G51" s="336"/>
      <c r="H51" s="359"/>
      <c r="I51" s="340">
        <v>5187</v>
      </c>
      <c r="J51" s="343">
        <v>141.82</v>
      </c>
      <c r="K51" s="231"/>
      <c r="L51" s="233"/>
      <c r="M51" s="318"/>
      <c r="N51" s="233"/>
    </row>
    <row r="52" spans="1:14" ht="12.75">
      <c r="A52" s="316"/>
      <c r="B52" s="68" t="s">
        <v>98</v>
      </c>
      <c r="C52" s="131">
        <v>630</v>
      </c>
      <c r="D52" s="85">
        <f>3.94+0.743+0.081</f>
        <v>4.764</v>
      </c>
      <c r="E52" s="198"/>
      <c r="F52" s="346"/>
      <c r="G52" s="337"/>
      <c r="H52" s="360"/>
      <c r="I52" s="340"/>
      <c r="J52" s="343"/>
      <c r="K52" s="198"/>
      <c r="L52" s="220"/>
      <c r="M52" s="319"/>
      <c r="N52" s="220"/>
    </row>
    <row r="53" spans="1:14" ht="12.75">
      <c r="A53" s="316"/>
      <c r="B53" s="68" t="s">
        <v>97</v>
      </c>
      <c r="C53" s="134"/>
      <c r="D53" s="85"/>
      <c r="E53" s="198"/>
      <c r="F53" s="346"/>
      <c r="G53" s="337"/>
      <c r="H53" s="360"/>
      <c r="I53" s="340"/>
      <c r="J53" s="343"/>
      <c r="K53" s="198"/>
      <c r="L53" s="220"/>
      <c r="M53" s="319"/>
      <c r="N53" s="220"/>
    </row>
    <row r="54" spans="1:14" ht="13.5" customHeight="1" thickBot="1">
      <c r="A54" s="317"/>
      <c r="B54" s="68" t="s">
        <v>98</v>
      </c>
      <c r="C54" s="131"/>
      <c r="D54" s="86"/>
      <c r="E54" s="232"/>
      <c r="F54" s="347"/>
      <c r="G54" s="363"/>
      <c r="H54" s="361"/>
      <c r="I54" s="341"/>
      <c r="J54" s="344"/>
      <c r="K54" s="232"/>
      <c r="L54" s="234"/>
      <c r="M54" s="320"/>
      <c r="N54" s="234"/>
    </row>
    <row r="55" spans="1:14" ht="13.5" customHeight="1">
      <c r="A55" s="235" t="s">
        <v>26</v>
      </c>
      <c r="B55" s="89" t="s">
        <v>97</v>
      </c>
      <c r="C55" s="84">
        <v>4440</v>
      </c>
      <c r="D55" s="84">
        <f>5.91+2.971+0.081</f>
        <v>8.962</v>
      </c>
      <c r="E55" s="336">
        <f>46</f>
        <v>46</v>
      </c>
      <c r="F55" s="345">
        <v>17.73</v>
      </c>
      <c r="G55" s="336"/>
      <c r="H55" s="359"/>
      <c r="I55" s="366"/>
      <c r="J55" s="368"/>
      <c r="K55" s="95"/>
      <c r="L55" s="9"/>
      <c r="M55" s="8"/>
      <c r="N55" s="9"/>
    </row>
    <row r="56" spans="1:14" ht="13.5" customHeight="1">
      <c r="A56" s="335"/>
      <c r="B56" s="90" t="s">
        <v>98</v>
      </c>
      <c r="C56" s="85">
        <v>930</v>
      </c>
      <c r="D56" s="85">
        <v>4.764</v>
      </c>
      <c r="E56" s="337"/>
      <c r="F56" s="346"/>
      <c r="G56" s="337"/>
      <c r="H56" s="360"/>
      <c r="I56" s="340"/>
      <c r="J56" s="343"/>
      <c r="K56" s="95"/>
      <c r="L56" s="9"/>
      <c r="M56" s="8"/>
      <c r="N56" s="9"/>
    </row>
    <row r="57" spans="1:14" ht="13.5" customHeight="1">
      <c r="A57" s="335"/>
      <c r="B57" s="90" t="s">
        <v>97</v>
      </c>
      <c r="C57" s="87"/>
      <c r="D57" s="85"/>
      <c r="E57" s="337"/>
      <c r="F57" s="346"/>
      <c r="G57" s="337"/>
      <c r="H57" s="360"/>
      <c r="I57" s="340"/>
      <c r="J57" s="343"/>
      <c r="K57" s="95"/>
      <c r="L57" s="9"/>
      <c r="M57" s="8"/>
      <c r="N57" s="9"/>
    </row>
    <row r="58" spans="1:14" ht="13.5" customHeight="1" thickBot="1">
      <c r="A58" s="199"/>
      <c r="B58" s="91" t="s">
        <v>98</v>
      </c>
      <c r="C58" s="86"/>
      <c r="D58" s="86"/>
      <c r="E58" s="338"/>
      <c r="F58" s="348"/>
      <c r="G58" s="364"/>
      <c r="H58" s="365"/>
      <c r="I58" s="367"/>
      <c r="J58" s="369"/>
      <c r="K58" s="82"/>
      <c r="L58" s="3"/>
      <c r="M58" s="2"/>
      <c r="N58" s="3"/>
    </row>
    <row r="59" spans="1:14" ht="13.5" customHeight="1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8" customFormat="1" ht="13.5" customHeight="1">
      <c r="A60" s="228" t="s">
        <v>32</v>
      </c>
      <c r="B60" s="228"/>
      <c r="C60" s="228"/>
      <c r="D60" s="228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s="38" customFormat="1" ht="12.75">
      <c r="A61" s="34"/>
      <c r="B61" s="33" t="s">
        <v>33</v>
      </c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s="38" customFormat="1" ht="12.75">
      <c r="A62" s="34"/>
      <c r="B62" s="228" t="s">
        <v>35</v>
      </c>
      <c r="C62" s="228"/>
      <c r="D62" s="228"/>
      <c r="E62" s="229"/>
      <c r="F62" s="34"/>
      <c r="G62" s="34"/>
      <c r="H62" s="34"/>
      <c r="I62" s="34"/>
      <c r="J62" s="34"/>
      <c r="K62" s="34"/>
      <c r="L62" s="34"/>
      <c r="M62" s="34"/>
      <c r="N62" s="34"/>
    </row>
    <row r="63" spans="1:14" s="38" customFormat="1" ht="12.75">
      <c r="A63" s="34"/>
      <c r="B63" s="228" t="s">
        <v>34</v>
      </c>
      <c r="C63" s="228"/>
      <c r="D63" s="228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s="38" customFormat="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</sheetData>
  <mergeCells count="94">
    <mergeCell ref="I19:I22"/>
    <mergeCell ref="J19:J22"/>
    <mergeCell ref="F39:F42"/>
    <mergeCell ref="F43:F46"/>
    <mergeCell ref="G43:G46"/>
    <mergeCell ref="H43:H46"/>
    <mergeCell ref="I43:I46"/>
    <mergeCell ref="J43:J46"/>
    <mergeCell ref="F47:F50"/>
    <mergeCell ref="J55:J58"/>
    <mergeCell ref="G47:G50"/>
    <mergeCell ref="H47:H50"/>
    <mergeCell ref="M51:M54"/>
    <mergeCell ref="N51:N54"/>
    <mergeCell ref="B9:C10"/>
    <mergeCell ref="G55:G58"/>
    <mergeCell ref="H55:H58"/>
    <mergeCell ref="I55:I58"/>
    <mergeCell ref="G51:G54"/>
    <mergeCell ref="H51:H54"/>
    <mergeCell ref="I9:J9"/>
    <mergeCell ref="M39:M42"/>
    <mergeCell ref="A23:A26"/>
    <mergeCell ref="E23:E26"/>
    <mergeCell ref="F23:F26"/>
    <mergeCell ref="N39:N42"/>
    <mergeCell ref="G39:G42"/>
    <mergeCell ref="H39:H42"/>
    <mergeCell ref="I39:I42"/>
    <mergeCell ref="J39:J42"/>
    <mergeCell ref="K39:K42"/>
    <mergeCell ref="L39:L42"/>
    <mergeCell ref="E11:E14"/>
    <mergeCell ref="F11:F14"/>
    <mergeCell ref="E15:E18"/>
    <mergeCell ref="A19:A22"/>
    <mergeCell ref="E19:E22"/>
    <mergeCell ref="F19:F22"/>
    <mergeCell ref="M9:N9"/>
    <mergeCell ref="A60:D60"/>
    <mergeCell ref="F15:F18"/>
    <mergeCell ref="F35:F38"/>
    <mergeCell ref="I11:I14"/>
    <mergeCell ref="J11:J14"/>
    <mergeCell ref="I15:I18"/>
    <mergeCell ref="J15:J18"/>
    <mergeCell ref="A15:A18"/>
    <mergeCell ref="A11:A14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A35:A38"/>
    <mergeCell ref="A39:A42"/>
    <mergeCell ref="B63:D63"/>
    <mergeCell ref="E35:E38"/>
    <mergeCell ref="E39:E42"/>
    <mergeCell ref="A43:A46"/>
    <mergeCell ref="E43:E46"/>
    <mergeCell ref="B62:E62"/>
    <mergeCell ref="A47:A50"/>
    <mergeCell ref="E47:E50"/>
    <mergeCell ref="A27:A30"/>
    <mergeCell ref="E27:E30"/>
    <mergeCell ref="F27:F30"/>
    <mergeCell ref="A31:A34"/>
    <mergeCell ref="E31:E34"/>
    <mergeCell ref="F31:F34"/>
    <mergeCell ref="A51:A54"/>
    <mergeCell ref="E51:E54"/>
    <mergeCell ref="F51:F54"/>
    <mergeCell ref="A55:A58"/>
    <mergeCell ref="E55:E58"/>
    <mergeCell ref="F55:F58"/>
    <mergeCell ref="N43:N46"/>
    <mergeCell ref="K47:K50"/>
    <mergeCell ref="L47:L50"/>
    <mergeCell ref="M47:M50"/>
    <mergeCell ref="N47:N50"/>
    <mergeCell ref="K43:K46"/>
    <mergeCell ref="L43:L46"/>
    <mergeCell ref="M43:M46"/>
    <mergeCell ref="K51:K54"/>
    <mergeCell ref="L51:L54"/>
    <mergeCell ref="I47:I50"/>
    <mergeCell ref="I51:I54"/>
    <mergeCell ref="J47:J50"/>
    <mergeCell ref="J51:J54"/>
  </mergeCells>
  <printOptions/>
  <pageMargins left="0.21" right="0.2" top="0.37" bottom="0.39" header="0.5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7">
      <selection activeCell="D34" sqref="D34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5" customFormat="1" ht="15">
      <c r="A1" s="30" t="s">
        <v>42</v>
      </c>
      <c r="B1" s="28" t="s">
        <v>46</v>
      </c>
      <c r="C1" s="28"/>
      <c r="D1" s="28"/>
      <c r="E1" s="28"/>
      <c r="F1" s="28">
        <v>50608</v>
      </c>
      <c r="G1" s="29"/>
      <c r="H1" s="29"/>
      <c r="I1" s="334" t="s">
        <v>29</v>
      </c>
      <c r="J1" s="334"/>
      <c r="K1" s="334"/>
      <c r="L1" s="29"/>
      <c r="M1" s="29"/>
      <c r="N1" s="29"/>
    </row>
    <row r="2" spans="1:14" s="35" customFormat="1" ht="15">
      <c r="A2" s="28" t="s">
        <v>1</v>
      </c>
      <c r="B2" s="28" t="s">
        <v>58</v>
      </c>
      <c r="C2" s="28"/>
      <c r="D2" s="28"/>
      <c r="E2" s="28"/>
      <c r="F2" s="28"/>
      <c r="G2" s="29"/>
      <c r="H2" s="29"/>
      <c r="I2" s="334" t="s">
        <v>2</v>
      </c>
      <c r="J2" s="334"/>
      <c r="K2" s="334"/>
      <c r="L2" s="29">
        <v>1</v>
      </c>
      <c r="M2" s="29"/>
      <c r="N2" s="29"/>
    </row>
    <row r="3" spans="1:14" s="35" customFormat="1" ht="15">
      <c r="A3" s="28" t="s">
        <v>0</v>
      </c>
      <c r="B3" s="28" t="s">
        <v>38</v>
      </c>
      <c r="C3" s="28"/>
      <c r="D3" s="28"/>
      <c r="E3" s="28"/>
      <c r="F3" s="28"/>
      <c r="G3" s="29"/>
      <c r="H3" s="29"/>
      <c r="I3" s="334" t="s">
        <v>3</v>
      </c>
      <c r="J3" s="334"/>
      <c r="K3" s="334"/>
      <c r="L3" s="29">
        <v>1</v>
      </c>
      <c r="M3" s="29"/>
      <c r="N3" s="29"/>
    </row>
    <row r="4" spans="1:14" s="35" customFormat="1" ht="15">
      <c r="A4" s="28" t="s">
        <v>4</v>
      </c>
      <c r="B4" s="28">
        <v>23</v>
      </c>
      <c r="C4" s="28"/>
      <c r="D4" s="28"/>
      <c r="E4" s="28"/>
      <c r="F4" s="28"/>
      <c r="G4" s="29"/>
      <c r="H4" s="29"/>
      <c r="I4" s="28" t="s">
        <v>31</v>
      </c>
      <c r="J4" s="28"/>
      <c r="K4" s="28"/>
      <c r="L4" s="29"/>
      <c r="M4" s="29"/>
      <c r="N4" s="29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6"/>
      <c r="L5" s="46" t="s">
        <v>68</v>
      </c>
      <c r="M5" s="46"/>
      <c r="N5" s="1"/>
    </row>
    <row r="6" spans="1:14" ht="13.5" thickTop="1">
      <c r="A6" s="246" t="s">
        <v>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8"/>
    </row>
    <row r="7" spans="1:14" ht="13.5" thickBot="1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4" ht="16.5" thickBot="1" thickTop="1">
      <c r="A8" s="221" t="s">
        <v>6</v>
      </c>
      <c r="B8" s="230" t="s">
        <v>7</v>
      </c>
      <c r="C8" s="207"/>
      <c r="D8" s="208"/>
      <c r="E8" s="230" t="s">
        <v>11</v>
      </c>
      <c r="F8" s="208"/>
      <c r="G8" s="216" t="s">
        <v>15</v>
      </c>
      <c r="H8" s="217"/>
      <c r="I8" s="217"/>
      <c r="J8" s="217"/>
      <c r="K8" s="217"/>
      <c r="L8" s="217"/>
      <c r="M8" s="217"/>
      <c r="N8" s="218"/>
    </row>
    <row r="9" spans="1:14" ht="13.5" thickTop="1">
      <c r="A9" s="222"/>
      <c r="B9" s="211" t="s">
        <v>8</v>
      </c>
      <c r="C9" s="210"/>
      <c r="D9" s="219" t="s">
        <v>9</v>
      </c>
      <c r="E9" s="224" t="s">
        <v>10</v>
      </c>
      <c r="F9" s="219" t="s">
        <v>9</v>
      </c>
      <c r="G9" s="241" t="s">
        <v>27</v>
      </c>
      <c r="H9" s="242"/>
      <c r="I9" s="241" t="s">
        <v>28</v>
      </c>
      <c r="J9" s="242"/>
      <c r="K9" s="241" t="s">
        <v>13</v>
      </c>
      <c r="L9" s="242"/>
      <c r="M9" s="241" t="s">
        <v>14</v>
      </c>
      <c r="N9" s="242"/>
    </row>
    <row r="10" spans="1:14" ht="15" thickBot="1">
      <c r="A10" s="223"/>
      <c r="B10" s="330"/>
      <c r="C10" s="200"/>
      <c r="D10" s="226"/>
      <c r="E10" s="225"/>
      <c r="F10" s="226"/>
      <c r="G10" s="19">
        <v>2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3" t="s">
        <v>16</v>
      </c>
      <c r="B11" s="113" t="s">
        <v>97</v>
      </c>
      <c r="C11" s="97">
        <v>362</v>
      </c>
      <c r="D11" s="7">
        <v>4.736</v>
      </c>
      <c r="E11" s="224">
        <v>16</v>
      </c>
      <c r="F11" s="219">
        <v>17.73</v>
      </c>
      <c r="G11" s="209">
        <f>45.5*84</f>
        <v>3822</v>
      </c>
      <c r="H11" s="245">
        <v>13.65</v>
      </c>
      <c r="I11" s="8"/>
      <c r="J11" s="9"/>
      <c r="K11" s="8"/>
      <c r="L11" s="9"/>
      <c r="M11" s="8"/>
      <c r="N11" s="9"/>
    </row>
    <row r="12" spans="1:14" ht="15" customHeight="1">
      <c r="A12" s="317"/>
      <c r="B12" s="116" t="s">
        <v>98</v>
      </c>
      <c r="C12" s="131">
        <v>1391</v>
      </c>
      <c r="D12" s="9">
        <v>7.103</v>
      </c>
      <c r="E12" s="320"/>
      <c r="F12" s="234"/>
      <c r="G12" s="238"/>
      <c r="H12" s="240"/>
      <c r="I12" s="8"/>
      <c r="J12" s="9"/>
      <c r="K12" s="8"/>
      <c r="L12" s="9"/>
      <c r="M12" s="8"/>
      <c r="N12" s="9"/>
    </row>
    <row r="13" spans="1:14" ht="15" customHeight="1">
      <c r="A13" s="315" t="s">
        <v>17</v>
      </c>
      <c r="B13" s="118" t="s">
        <v>97</v>
      </c>
      <c r="C13" s="130">
        <v>327</v>
      </c>
      <c r="D13" s="16">
        <v>4.736</v>
      </c>
      <c r="E13" s="318">
        <v>20</v>
      </c>
      <c r="F13" s="239">
        <v>17.73</v>
      </c>
      <c r="G13" s="237">
        <f>45.5*84</f>
        <v>3822</v>
      </c>
      <c r="H13" s="239">
        <v>13.65</v>
      </c>
      <c r="I13" s="15"/>
      <c r="J13" s="16"/>
      <c r="K13" s="15"/>
      <c r="L13" s="16"/>
      <c r="M13" s="15"/>
      <c r="N13" s="16"/>
    </row>
    <row r="14" spans="1:14" ht="12.75">
      <c r="A14" s="317"/>
      <c r="B14" s="118" t="s">
        <v>98</v>
      </c>
      <c r="C14" s="129">
        <v>1097</v>
      </c>
      <c r="D14" s="23">
        <v>7.103</v>
      </c>
      <c r="E14" s="320"/>
      <c r="F14" s="240"/>
      <c r="G14" s="238"/>
      <c r="H14" s="240"/>
      <c r="I14" s="22"/>
      <c r="J14" s="23"/>
      <c r="K14" s="22"/>
      <c r="L14" s="23"/>
      <c r="M14" s="22"/>
      <c r="N14" s="23"/>
    </row>
    <row r="15" spans="1:14" ht="15" customHeight="1">
      <c r="A15" s="315" t="s">
        <v>18</v>
      </c>
      <c r="B15" s="120" t="s">
        <v>97</v>
      </c>
      <c r="C15" s="130">
        <v>362</v>
      </c>
      <c r="D15" s="16">
        <v>4.736</v>
      </c>
      <c r="E15" s="318">
        <v>24</v>
      </c>
      <c r="F15" s="239">
        <v>17.73</v>
      </c>
      <c r="G15" s="237">
        <f>45.5*84</f>
        <v>3822</v>
      </c>
      <c r="H15" s="239">
        <v>13.65</v>
      </c>
      <c r="I15" s="15"/>
      <c r="J15" s="16"/>
      <c r="K15" s="15"/>
      <c r="L15" s="16"/>
      <c r="M15" s="15"/>
      <c r="N15" s="16"/>
    </row>
    <row r="16" spans="1:14" ht="12.75">
      <c r="A16" s="317"/>
      <c r="B16" s="116" t="s">
        <v>98</v>
      </c>
      <c r="C16" s="129">
        <v>1518</v>
      </c>
      <c r="D16" s="23">
        <v>7.103</v>
      </c>
      <c r="E16" s="320"/>
      <c r="F16" s="240"/>
      <c r="G16" s="238"/>
      <c r="H16" s="240"/>
      <c r="I16" s="22"/>
      <c r="J16" s="23"/>
      <c r="K16" s="22"/>
      <c r="L16" s="23"/>
      <c r="M16" s="22"/>
      <c r="N16" s="23"/>
    </row>
    <row r="17" spans="1:14" ht="12.75">
      <c r="A17" s="315" t="s">
        <v>19</v>
      </c>
      <c r="B17" s="120" t="s">
        <v>97</v>
      </c>
      <c r="C17" s="130">
        <v>350</v>
      </c>
      <c r="D17" s="16">
        <v>4.736</v>
      </c>
      <c r="E17" s="318">
        <v>21</v>
      </c>
      <c r="F17" s="239">
        <v>17.73</v>
      </c>
      <c r="G17" s="237">
        <f>45.5*84</f>
        <v>3822</v>
      </c>
      <c r="H17" s="239">
        <v>13.65</v>
      </c>
      <c r="I17" s="15"/>
      <c r="J17" s="16"/>
      <c r="K17" s="15"/>
      <c r="L17" s="16"/>
      <c r="M17" s="15"/>
      <c r="N17" s="16"/>
    </row>
    <row r="18" spans="1:14" ht="12.75">
      <c r="A18" s="317"/>
      <c r="B18" s="116" t="s">
        <v>98</v>
      </c>
      <c r="C18" s="129">
        <v>993</v>
      </c>
      <c r="D18" s="23">
        <v>7.103</v>
      </c>
      <c r="E18" s="320"/>
      <c r="F18" s="240"/>
      <c r="G18" s="238"/>
      <c r="H18" s="240"/>
      <c r="I18" s="22"/>
      <c r="J18" s="23"/>
      <c r="K18" s="22"/>
      <c r="L18" s="23"/>
      <c r="M18" s="22"/>
      <c r="N18" s="23"/>
    </row>
    <row r="19" spans="1:14" ht="12.75">
      <c r="A19" s="315" t="s">
        <v>20</v>
      </c>
      <c r="B19" s="120" t="s">
        <v>97</v>
      </c>
      <c r="C19" s="130">
        <v>362</v>
      </c>
      <c r="D19" s="16">
        <v>4.736</v>
      </c>
      <c r="E19" s="318">
        <v>21</v>
      </c>
      <c r="F19" s="239">
        <v>17.73</v>
      </c>
      <c r="G19" s="237">
        <f>45.5*84</f>
        <v>3822</v>
      </c>
      <c r="H19" s="233">
        <v>13.65</v>
      </c>
      <c r="I19" s="15"/>
      <c r="J19" s="16"/>
      <c r="K19" s="15"/>
      <c r="L19" s="16"/>
      <c r="M19" s="15"/>
      <c r="N19" s="16"/>
    </row>
    <row r="20" spans="1:14" ht="12.75">
      <c r="A20" s="317"/>
      <c r="B20" s="116" t="s">
        <v>98</v>
      </c>
      <c r="C20" s="129">
        <v>473</v>
      </c>
      <c r="D20" s="23">
        <v>7.103</v>
      </c>
      <c r="E20" s="320"/>
      <c r="F20" s="240"/>
      <c r="G20" s="238"/>
      <c r="H20" s="234"/>
      <c r="I20" s="22"/>
      <c r="J20" s="23"/>
      <c r="K20" s="22"/>
      <c r="L20" s="23"/>
      <c r="M20" s="22"/>
      <c r="N20" s="23"/>
    </row>
    <row r="21" spans="1:14" ht="12.75">
      <c r="A21" s="315" t="s">
        <v>71</v>
      </c>
      <c r="B21" s="120" t="s">
        <v>97</v>
      </c>
      <c r="C21" s="130">
        <v>350</v>
      </c>
      <c r="D21" s="16">
        <v>4.736</v>
      </c>
      <c r="E21" s="318">
        <v>22</v>
      </c>
      <c r="F21" s="239">
        <v>17.73</v>
      </c>
      <c r="G21" s="237">
        <f>45.5*84</f>
        <v>3822</v>
      </c>
      <c r="H21" s="233">
        <v>13.65</v>
      </c>
      <c r="I21" s="15"/>
      <c r="J21" s="16"/>
      <c r="K21" s="15"/>
      <c r="L21" s="16"/>
      <c r="M21" s="15"/>
      <c r="N21" s="16"/>
    </row>
    <row r="22" spans="1:14" ht="12.75">
      <c r="A22" s="317"/>
      <c r="B22" s="116" t="s">
        <v>98</v>
      </c>
      <c r="C22" s="129">
        <v>403</v>
      </c>
      <c r="D22" s="23">
        <v>7.103</v>
      </c>
      <c r="E22" s="320"/>
      <c r="F22" s="240"/>
      <c r="G22" s="238"/>
      <c r="H22" s="234"/>
      <c r="I22" s="22"/>
      <c r="J22" s="23"/>
      <c r="K22" s="22"/>
      <c r="L22" s="23"/>
      <c r="M22" s="22"/>
      <c r="N22" s="23"/>
    </row>
    <row r="23" spans="1:14" ht="12.75">
      <c r="A23" s="315" t="s">
        <v>72</v>
      </c>
      <c r="B23" s="120" t="s">
        <v>97</v>
      </c>
      <c r="C23" s="130">
        <v>362</v>
      </c>
      <c r="D23" s="16">
        <v>4.736</v>
      </c>
      <c r="E23" s="318">
        <v>28</v>
      </c>
      <c r="F23" s="239">
        <v>17.73</v>
      </c>
      <c r="G23" s="237">
        <f>45.5*84</f>
        <v>3822</v>
      </c>
      <c r="H23" s="233">
        <v>13.65</v>
      </c>
      <c r="I23" s="15"/>
      <c r="J23" s="16"/>
      <c r="K23" s="15"/>
      <c r="L23" s="16"/>
      <c r="M23" s="15"/>
      <c r="N23" s="16"/>
    </row>
    <row r="24" spans="1:14" ht="12.75">
      <c r="A24" s="317"/>
      <c r="B24" s="116" t="s">
        <v>98</v>
      </c>
      <c r="C24" s="129">
        <v>184</v>
      </c>
      <c r="D24" s="23">
        <v>7.103</v>
      </c>
      <c r="E24" s="320"/>
      <c r="F24" s="240"/>
      <c r="G24" s="238"/>
      <c r="H24" s="234"/>
      <c r="I24" s="22"/>
      <c r="J24" s="23"/>
      <c r="K24" s="22"/>
      <c r="L24" s="23"/>
      <c r="M24" s="22"/>
      <c r="N24" s="23"/>
    </row>
    <row r="25" spans="1:14" ht="12.75">
      <c r="A25" s="315" t="s">
        <v>22</v>
      </c>
      <c r="B25" s="120" t="s">
        <v>97</v>
      </c>
      <c r="C25" s="130">
        <v>362</v>
      </c>
      <c r="D25" s="16">
        <v>4.736</v>
      </c>
      <c r="E25" s="318">
        <v>33</v>
      </c>
      <c r="F25" s="239">
        <v>17.73</v>
      </c>
      <c r="G25" s="237">
        <f>45.5*84</f>
        <v>3822</v>
      </c>
      <c r="H25" s="233">
        <v>13.65</v>
      </c>
      <c r="I25" s="22"/>
      <c r="J25" s="23"/>
      <c r="K25" s="22"/>
      <c r="L25" s="23"/>
      <c r="M25" s="22"/>
      <c r="N25" s="23"/>
    </row>
    <row r="26" spans="1:14" ht="12.75">
      <c r="A26" s="317"/>
      <c r="B26" s="116" t="s">
        <v>98</v>
      </c>
      <c r="C26" s="129">
        <v>164</v>
      </c>
      <c r="D26" s="23">
        <v>7.103</v>
      </c>
      <c r="E26" s="320"/>
      <c r="F26" s="240"/>
      <c r="G26" s="238"/>
      <c r="H26" s="234"/>
      <c r="I26" s="4"/>
      <c r="J26" s="5"/>
      <c r="K26" s="4"/>
      <c r="L26" s="5"/>
      <c r="M26" s="4"/>
      <c r="N26" s="5"/>
    </row>
    <row r="27" spans="1:14" ht="12.75">
      <c r="A27" s="315" t="s">
        <v>23</v>
      </c>
      <c r="B27" s="120" t="s">
        <v>97</v>
      </c>
      <c r="C27" s="130">
        <v>738</v>
      </c>
      <c r="D27" s="16">
        <v>5.25</v>
      </c>
      <c r="E27" s="318">
        <v>20</v>
      </c>
      <c r="F27" s="239">
        <v>17.73</v>
      </c>
      <c r="G27" s="237">
        <f>45.5*84</f>
        <v>3822</v>
      </c>
      <c r="H27" s="233">
        <v>13.65</v>
      </c>
      <c r="I27" s="4"/>
      <c r="J27" s="5"/>
      <c r="K27" s="4"/>
      <c r="L27" s="5"/>
      <c r="M27" s="4"/>
      <c r="N27" s="5"/>
    </row>
    <row r="28" spans="1:14" ht="12.75">
      <c r="A28" s="317"/>
      <c r="B28" s="116" t="s">
        <v>98</v>
      </c>
      <c r="C28" s="129"/>
      <c r="D28" s="23"/>
      <c r="E28" s="320"/>
      <c r="F28" s="240"/>
      <c r="G28" s="238"/>
      <c r="H28" s="234"/>
      <c r="I28" s="4"/>
      <c r="J28" s="5"/>
      <c r="K28" s="4"/>
      <c r="L28" s="5"/>
      <c r="M28" s="4"/>
      <c r="N28" s="5"/>
    </row>
    <row r="29" spans="1:14" ht="12.75">
      <c r="A29" s="315" t="s">
        <v>24</v>
      </c>
      <c r="B29" s="120" t="s">
        <v>97</v>
      </c>
      <c r="C29" s="130">
        <v>1242</v>
      </c>
      <c r="D29" s="16">
        <f>5.25+2.599+0.081</f>
        <v>7.930000000000001</v>
      </c>
      <c r="E29" s="318">
        <v>22</v>
      </c>
      <c r="F29" s="239">
        <v>17.73</v>
      </c>
      <c r="G29" s="237">
        <f>45.5*84</f>
        <v>3822</v>
      </c>
      <c r="H29" s="233">
        <v>13.65</v>
      </c>
      <c r="I29" s="4"/>
      <c r="J29" s="5"/>
      <c r="K29" s="4"/>
      <c r="L29" s="5"/>
      <c r="M29" s="4"/>
      <c r="N29" s="5"/>
    </row>
    <row r="30" spans="1:14" ht="12.75">
      <c r="A30" s="317"/>
      <c r="B30" s="116" t="s">
        <v>98</v>
      </c>
      <c r="C30" s="129"/>
      <c r="D30" s="23"/>
      <c r="E30" s="320"/>
      <c r="F30" s="240"/>
      <c r="G30" s="238"/>
      <c r="H30" s="234"/>
      <c r="I30" s="4"/>
      <c r="J30" s="5"/>
      <c r="K30" s="4"/>
      <c r="L30" s="5"/>
      <c r="M30" s="4"/>
      <c r="N30" s="5"/>
    </row>
    <row r="31" spans="1:14" ht="12.75">
      <c r="A31" s="315" t="s">
        <v>25</v>
      </c>
      <c r="B31" s="120" t="s">
        <v>97</v>
      </c>
      <c r="C31" s="130">
        <v>1424</v>
      </c>
      <c r="D31" s="16">
        <f>5.25+2.599+0.081</f>
        <v>7.930000000000001</v>
      </c>
      <c r="E31" s="318">
        <v>16</v>
      </c>
      <c r="F31" s="239">
        <v>17.73</v>
      </c>
      <c r="G31" s="237">
        <f>45.5*84</f>
        <v>3822</v>
      </c>
      <c r="H31" s="233">
        <v>13.65</v>
      </c>
      <c r="I31" s="4"/>
      <c r="J31" s="5"/>
      <c r="K31" s="4"/>
      <c r="L31" s="5"/>
      <c r="M31" s="4"/>
      <c r="N31" s="5"/>
    </row>
    <row r="32" spans="1:14" ht="12.75">
      <c r="A32" s="317"/>
      <c r="B32" s="116" t="s">
        <v>98</v>
      </c>
      <c r="C32" s="129"/>
      <c r="D32" s="23"/>
      <c r="E32" s="320"/>
      <c r="F32" s="240"/>
      <c r="G32" s="238"/>
      <c r="H32" s="234"/>
      <c r="I32" s="4"/>
      <c r="J32" s="5"/>
      <c r="K32" s="4"/>
      <c r="L32" s="5"/>
      <c r="M32" s="4"/>
      <c r="N32" s="5"/>
    </row>
    <row r="33" spans="1:14" ht="12.75">
      <c r="A33" s="315" t="s">
        <v>26</v>
      </c>
      <c r="B33" s="120" t="s">
        <v>97</v>
      </c>
      <c r="C33" s="130">
        <v>1804</v>
      </c>
      <c r="D33" s="16">
        <f>5.25+2.599+0.081</f>
        <v>7.930000000000001</v>
      </c>
      <c r="E33" s="318">
        <v>18</v>
      </c>
      <c r="F33" s="239">
        <v>17.73</v>
      </c>
      <c r="G33" s="237">
        <f>45.5*84</f>
        <v>3822</v>
      </c>
      <c r="H33" s="233">
        <v>13.65</v>
      </c>
      <c r="I33" s="15"/>
      <c r="J33" s="16"/>
      <c r="K33" s="15"/>
      <c r="L33" s="16"/>
      <c r="M33" s="15"/>
      <c r="N33" s="16"/>
    </row>
    <row r="34" spans="1:14" ht="13.5" thickBot="1">
      <c r="A34" s="331"/>
      <c r="B34" s="122" t="s">
        <v>98</v>
      </c>
      <c r="C34" s="129"/>
      <c r="D34" s="23"/>
      <c r="E34" s="225"/>
      <c r="F34" s="373"/>
      <c r="G34" s="201"/>
      <c r="H34" s="226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8" customFormat="1" ht="12.75">
      <c r="A36" s="228" t="s">
        <v>32</v>
      </c>
      <c r="B36" s="228"/>
      <c r="C36" s="228"/>
      <c r="D36" s="229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s="38" customFormat="1" ht="12.75">
      <c r="A37" s="34"/>
      <c r="B37" s="33" t="s">
        <v>33</v>
      </c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s="38" customFormat="1" ht="12.75">
      <c r="A38" s="34"/>
      <c r="B38" s="228" t="s">
        <v>35</v>
      </c>
      <c r="C38" s="228"/>
      <c r="D38" s="228"/>
      <c r="E38" s="229"/>
      <c r="F38" s="34"/>
      <c r="G38" s="34"/>
      <c r="H38" s="34"/>
      <c r="I38" s="34"/>
      <c r="J38" s="34"/>
      <c r="K38" s="34"/>
      <c r="L38" s="34"/>
      <c r="M38" s="34"/>
      <c r="N38" s="34"/>
    </row>
    <row r="39" spans="1:14" s="38" customFormat="1" ht="12.75">
      <c r="A39" s="34"/>
      <c r="B39" s="228" t="s">
        <v>34</v>
      </c>
      <c r="C39" s="228"/>
      <c r="D39" s="228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s="38" customFormat="1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8" ht="14.25">
      <c r="A41" s="31"/>
      <c r="B41" s="31"/>
      <c r="C41" s="31"/>
      <c r="D41" s="31"/>
      <c r="E41" s="31"/>
      <c r="F41" s="31"/>
      <c r="G41" s="31"/>
      <c r="H41" s="31"/>
    </row>
    <row r="42" spans="1:8" ht="14.25">
      <c r="A42" s="31"/>
      <c r="B42" s="31"/>
      <c r="C42" s="31"/>
      <c r="D42" s="31"/>
      <c r="E42" s="31"/>
      <c r="F42" s="31"/>
      <c r="G42" s="31"/>
      <c r="H42" s="31"/>
    </row>
    <row r="43" spans="1:8" ht="14.25">
      <c r="A43" s="31"/>
      <c r="B43" s="31"/>
      <c r="C43" s="31"/>
      <c r="D43" s="31"/>
      <c r="E43" s="31"/>
      <c r="F43" s="31"/>
      <c r="G43" s="31"/>
      <c r="H43" s="31"/>
    </row>
  </sheetData>
  <mergeCells count="79">
    <mergeCell ref="B9:C10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  <mergeCell ref="G31:G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H23:H24"/>
    <mergeCell ref="A23:A24"/>
    <mergeCell ref="E23:E24"/>
    <mergeCell ref="F23:F24"/>
    <mergeCell ref="G23:G24"/>
    <mergeCell ref="H15:H16"/>
    <mergeCell ref="A15:A16"/>
    <mergeCell ref="E15:E16"/>
    <mergeCell ref="F15:F16"/>
    <mergeCell ref="G15:G16"/>
    <mergeCell ref="I1:K1"/>
    <mergeCell ref="I2:K2"/>
    <mergeCell ref="I3:K3"/>
    <mergeCell ref="K9:L9"/>
    <mergeCell ref="F11:F12"/>
    <mergeCell ref="G11:G12"/>
    <mergeCell ref="H11:H12"/>
    <mergeCell ref="H13:H14"/>
    <mergeCell ref="G13:G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A17:A18"/>
    <mergeCell ref="E17:E18"/>
    <mergeCell ref="F17:F18"/>
    <mergeCell ref="G17:G18"/>
    <mergeCell ref="H19:H20"/>
    <mergeCell ref="A19:A20"/>
    <mergeCell ref="E19:E20"/>
    <mergeCell ref="F19:F20"/>
    <mergeCell ref="G19:G20"/>
    <mergeCell ref="H21:H22"/>
    <mergeCell ref="A21:A22"/>
    <mergeCell ref="E21:E22"/>
    <mergeCell ref="F21:F22"/>
    <mergeCell ref="G21:G22"/>
    <mergeCell ref="E27:E28"/>
    <mergeCell ref="H29:H30"/>
    <mergeCell ref="A29:A30"/>
    <mergeCell ref="E29:E30"/>
    <mergeCell ref="F29:F30"/>
    <mergeCell ref="G29:G30"/>
  </mergeCells>
  <printOptions/>
  <pageMargins left="0.2" right="0.2" top="0.41" bottom="0.35" header="0.5" footer="0.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28">
      <selection activeCell="D57" sqref="D57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5" customFormat="1" ht="15">
      <c r="A1" s="30" t="s">
        <v>42</v>
      </c>
      <c r="B1" s="28" t="s">
        <v>52</v>
      </c>
      <c r="C1" s="28"/>
      <c r="D1" s="29"/>
      <c r="E1" s="29">
        <v>50061</v>
      </c>
      <c r="F1" s="29"/>
      <c r="G1" s="29"/>
      <c r="H1" s="29"/>
      <c r="I1" s="334" t="s">
        <v>29</v>
      </c>
      <c r="J1" s="334"/>
      <c r="K1" s="334"/>
      <c r="L1" s="29">
        <v>150</v>
      </c>
      <c r="M1" s="29"/>
      <c r="N1" s="29"/>
    </row>
    <row r="2" spans="1:14" s="35" customFormat="1" ht="15">
      <c r="A2" s="28" t="s">
        <v>1</v>
      </c>
      <c r="B2" s="28" t="s">
        <v>62</v>
      </c>
      <c r="C2" s="28"/>
      <c r="D2" s="29"/>
      <c r="E2" s="29"/>
      <c r="F2" s="29"/>
      <c r="G2" s="29"/>
      <c r="H2" s="29"/>
      <c r="I2" s="334" t="s">
        <v>2</v>
      </c>
      <c r="J2" s="334"/>
      <c r="K2" s="334"/>
      <c r="L2" s="29">
        <v>2</v>
      </c>
      <c r="M2" s="29"/>
      <c r="N2" s="29"/>
    </row>
    <row r="3" spans="1:14" s="35" customFormat="1" ht="15">
      <c r="A3" s="28" t="s">
        <v>0</v>
      </c>
      <c r="B3" s="28" t="s">
        <v>38</v>
      </c>
      <c r="C3" s="28"/>
      <c r="D3" s="29"/>
      <c r="E3" s="29"/>
      <c r="F3" s="29"/>
      <c r="G3" s="29"/>
      <c r="H3" s="29"/>
      <c r="I3" s="334" t="s">
        <v>3</v>
      </c>
      <c r="J3" s="334"/>
      <c r="K3" s="334"/>
      <c r="L3" s="29" t="s">
        <v>50</v>
      </c>
      <c r="M3" s="29"/>
      <c r="N3" s="29"/>
    </row>
    <row r="4" spans="1:14" s="35" customFormat="1" ht="15">
      <c r="A4" s="28" t="s">
        <v>4</v>
      </c>
      <c r="B4" s="28">
        <v>57</v>
      </c>
      <c r="C4" s="28"/>
      <c r="D4" s="29"/>
      <c r="E4" s="29"/>
      <c r="F4" s="29"/>
      <c r="G4" s="29"/>
      <c r="H4" s="29"/>
      <c r="I4" s="28" t="s">
        <v>31</v>
      </c>
      <c r="J4" s="28"/>
      <c r="K4" s="28"/>
      <c r="L4" s="29" t="s">
        <v>63</v>
      </c>
      <c r="M4" s="29"/>
      <c r="N4" s="29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6"/>
      <c r="L5" s="46" t="s">
        <v>68</v>
      </c>
      <c r="M5" s="46"/>
      <c r="N5" s="1"/>
    </row>
    <row r="6" spans="1:14" ht="13.5" thickTop="1">
      <c r="A6" s="246" t="s">
        <v>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8"/>
    </row>
    <row r="7" spans="1:14" ht="13.5" thickBot="1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4" ht="16.5" thickBot="1" thickTop="1">
      <c r="A8" s="221" t="s">
        <v>6</v>
      </c>
      <c r="B8" s="230" t="s">
        <v>7</v>
      </c>
      <c r="C8" s="207"/>
      <c r="D8" s="208"/>
      <c r="E8" s="230" t="s">
        <v>11</v>
      </c>
      <c r="F8" s="208"/>
      <c r="G8" s="216" t="s">
        <v>15</v>
      </c>
      <c r="H8" s="217"/>
      <c r="I8" s="217"/>
      <c r="J8" s="217"/>
      <c r="K8" s="217"/>
      <c r="L8" s="217"/>
      <c r="M8" s="217"/>
      <c r="N8" s="218"/>
    </row>
    <row r="9" spans="1:14" ht="13.5" thickTop="1">
      <c r="A9" s="222"/>
      <c r="B9" s="211" t="s">
        <v>8</v>
      </c>
      <c r="C9" s="210"/>
      <c r="D9" s="219" t="s">
        <v>9</v>
      </c>
      <c r="E9" s="224" t="s">
        <v>10</v>
      </c>
      <c r="F9" s="219" t="s">
        <v>9</v>
      </c>
      <c r="G9" s="241" t="s">
        <v>27</v>
      </c>
      <c r="H9" s="242"/>
      <c r="I9" s="241" t="s">
        <v>28</v>
      </c>
      <c r="J9" s="242"/>
      <c r="K9" s="241" t="s">
        <v>13</v>
      </c>
      <c r="L9" s="242"/>
      <c r="M9" s="241" t="s">
        <v>14</v>
      </c>
      <c r="N9" s="242"/>
    </row>
    <row r="10" spans="1:14" ht="15" thickBot="1">
      <c r="A10" s="223"/>
      <c r="B10" s="330"/>
      <c r="C10" s="200"/>
      <c r="D10" s="226"/>
      <c r="E10" s="225"/>
      <c r="F10" s="226"/>
      <c r="G10" s="19">
        <v>2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3" t="s">
        <v>16</v>
      </c>
      <c r="B11" s="63" t="s">
        <v>97</v>
      </c>
      <c r="C11" s="97">
        <v>339</v>
      </c>
      <c r="D11" s="7">
        <v>5.412</v>
      </c>
      <c r="E11" s="224">
        <v>3</v>
      </c>
      <c r="F11" s="219">
        <v>17.73</v>
      </c>
      <c r="G11" s="20"/>
      <c r="H11" s="21"/>
      <c r="I11" s="8"/>
      <c r="J11" s="9"/>
      <c r="K11" s="8"/>
      <c r="L11" s="9"/>
      <c r="M11" s="8"/>
      <c r="N11" s="9"/>
    </row>
    <row r="12" spans="1:14" ht="15" customHeight="1">
      <c r="A12" s="316"/>
      <c r="B12" s="68" t="s">
        <v>98</v>
      </c>
      <c r="C12" s="131">
        <v>23</v>
      </c>
      <c r="D12" s="9">
        <v>1.353</v>
      </c>
      <c r="E12" s="319"/>
      <c r="F12" s="220"/>
      <c r="G12" s="24"/>
      <c r="H12" s="25"/>
      <c r="I12" s="8"/>
      <c r="J12" s="9"/>
      <c r="K12" s="8"/>
      <c r="L12" s="9"/>
      <c r="M12" s="8"/>
      <c r="N12" s="9"/>
    </row>
    <row r="13" spans="1:14" ht="15" customHeight="1">
      <c r="A13" s="316"/>
      <c r="B13" s="68" t="s">
        <v>97</v>
      </c>
      <c r="C13" s="131">
        <v>608</v>
      </c>
      <c r="D13" s="9">
        <v>8.118</v>
      </c>
      <c r="E13" s="319"/>
      <c r="F13" s="220"/>
      <c r="G13" s="24"/>
      <c r="H13" s="25"/>
      <c r="I13" s="8"/>
      <c r="J13" s="9"/>
      <c r="K13" s="8"/>
      <c r="L13" s="9"/>
      <c r="M13" s="8"/>
      <c r="N13" s="9"/>
    </row>
    <row r="14" spans="1:14" ht="15" customHeight="1">
      <c r="A14" s="316"/>
      <c r="B14" s="70" t="s">
        <v>98</v>
      </c>
      <c r="C14" s="131">
        <v>42</v>
      </c>
      <c r="D14" s="9">
        <v>2.03</v>
      </c>
      <c r="E14" s="320"/>
      <c r="F14" s="234"/>
      <c r="G14" s="13"/>
      <c r="H14" s="18"/>
      <c r="I14" s="8"/>
      <c r="J14" s="9"/>
      <c r="K14" s="8"/>
      <c r="L14" s="9"/>
      <c r="M14" s="8"/>
      <c r="N14" s="9"/>
    </row>
    <row r="15" spans="1:14" ht="12.75" customHeight="1">
      <c r="A15" s="315" t="s">
        <v>17</v>
      </c>
      <c r="B15" s="68" t="s">
        <v>97</v>
      </c>
      <c r="C15" s="130">
        <v>305</v>
      </c>
      <c r="D15" s="16">
        <v>5.412</v>
      </c>
      <c r="E15" s="318">
        <v>10</v>
      </c>
      <c r="F15" s="233">
        <v>17.73</v>
      </c>
      <c r="G15" s="26"/>
      <c r="H15" s="17"/>
      <c r="I15" s="15"/>
      <c r="J15" s="16"/>
      <c r="K15" s="15"/>
      <c r="L15" s="16"/>
      <c r="M15" s="15"/>
      <c r="N15" s="16"/>
    </row>
    <row r="16" spans="1:14" ht="14.25" customHeight="1">
      <c r="A16" s="316"/>
      <c r="B16" s="68" t="s">
        <v>98</v>
      </c>
      <c r="C16" s="131">
        <v>22</v>
      </c>
      <c r="D16" s="9">
        <v>1.353</v>
      </c>
      <c r="E16" s="319"/>
      <c r="F16" s="220"/>
      <c r="G16" s="24"/>
      <c r="H16" s="25"/>
      <c r="I16" s="8"/>
      <c r="J16" s="9"/>
      <c r="K16" s="8"/>
      <c r="L16" s="9"/>
      <c r="M16" s="8"/>
      <c r="N16" s="9"/>
    </row>
    <row r="17" spans="1:14" ht="14.25" customHeight="1">
      <c r="A17" s="316"/>
      <c r="B17" s="68" t="s">
        <v>97</v>
      </c>
      <c r="C17" s="131">
        <v>850</v>
      </c>
      <c r="D17" s="9">
        <v>8.118</v>
      </c>
      <c r="E17" s="319"/>
      <c r="F17" s="220"/>
      <c r="G17" s="24"/>
      <c r="H17" s="25"/>
      <c r="I17" s="8"/>
      <c r="J17" s="9"/>
      <c r="K17" s="8"/>
      <c r="L17" s="9"/>
      <c r="M17" s="8"/>
      <c r="N17" s="9"/>
    </row>
    <row r="18" spans="1:14" ht="12.75">
      <c r="A18" s="317"/>
      <c r="B18" s="68" t="s">
        <v>98</v>
      </c>
      <c r="C18" s="129">
        <v>62</v>
      </c>
      <c r="D18" s="23">
        <v>2.03</v>
      </c>
      <c r="E18" s="320"/>
      <c r="F18" s="234"/>
      <c r="G18" s="13"/>
      <c r="H18" s="18"/>
      <c r="I18" s="22"/>
      <c r="J18" s="23"/>
      <c r="K18" s="22"/>
      <c r="L18" s="23"/>
      <c r="M18" s="22"/>
      <c r="N18" s="23"/>
    </row>
    <row r="19" spans="1:14" ht="12.75" customHeight="1">
      <c r="A19" s="315" t="s">
        <v>18</v>
      </c>
      <c r="B19" s="72" t="s">
        <v>97</v>
      </c>
      <c r="C19" s="130">
        <v>343</v>
      </c>
      <c r="D19" s="16">
        <v>5.412</v>
      </c>
      <c r="E19" s="318">
        <v>16</v>
      </c>
      <c r="F19" s="233">
        <v>17.73</v>
      </c>
      <c r="G19" s="26"/>
      <c r="H19" s="17"/>
      <c r="I19" s="15"/>
      <c r="J19" s="16"/>
      <c r="K19" s="15"/>
      <c r="L19" s="16"/>
      <c r="M19" s="15"/>
      <c r="N19" s="16"/>
    </row>
    <row r="20" spans="1:14" ht="14.25" customHeight="1">
      <c r="A20" s="316"/>
      <c r="B20" s="68" t="s">
        <v>98</v>
      </c>
      <c r="C20" s="131">
        <v>19</v>
      </c>
      <c r="D20" s="9">
        <v>1.353</v>
      </c>
      <c r="E20" s="319"/>
      <c r="F20" s="220"/>
      <c r="G20" s="24"/>
      <c r="H20" s="25"/>
      <c r="I20" s="8"/>
      <c r="J20" s="9"/>
      <c r="K20" s="8"/>
      <c r="L20" s="9"/>
      <c r="M20" s="8"/>
      <c r="N20" s="9"/>
    </row>
    <row r="21" spans="1:14" ht="14.25" customHeight="1">
      <c r="A21" s="316"/>
      <c r="B21" s="68" t="s">
        <v>97</v>
      </c>
      <c r="C21" s="131">
        <v>867</v>
      </c>
      <c r="D21" s="9">
        <v>8.118</v>
      </c>
      <c r="E21" s="319"/>
      <c r="F21" s="220"/>
      <c r="G21" s="24"/>
      <c r="H21" s="25"/>
      <c r="I21" s="8"/>
      <c r="J21" s="9"/>
      <c r="K21" s="8"/>
      <c r="L21" s="9"/>
      <c r="M21" s="8"/>
      <c r="N21" s="9"/>
    </row>
    <row r="22" spans="1:14" ht="12.75">
      <c r="A22" s="317"/>
      <c r="B22" s="70" t="s">
        <v>98</v>
      </c>
      <c r="C22" s="129">
        <v>49</v>
      </c>
      <c r="D22" s="23">
        <v>2.03</v>
      </c>
      <c r="E22" s="320"/>
      <c r="F22" s="234"/>
      <c r="G22" s="13"/>
      <c r="H22" s="18"/>
      <c r="I22" s="22"/>
      <c r="J22" s="23"/>
      <c r="K22" s="22"/>
      <c r="L22" s="23"/>
      <c r="M22" s="22"/>
      <c r="N22" s="23"/>
    </row>
    <row r="23" spans="1:14" ht="12.75">
      <c r="A23" s="315" t="s">
        <v>19</v>
      </c>
      <c r="B23" s="72" t="s">
        <v>97</v>
      </c>
      <c r="C23" s="130">
        <v>324</v>
      </c>
      <c r="D23" s="16">
        <v>5.412</v>
      </c>
      <c r="E23" s="318">
        <v>11</v>
      </c>
      <c r="F23" s="233">
        <v>17.73</v>
      </c>
      <c r="G23" s="26"/>
      <c r="H23" s="17"/>
      <c r="I23" s="15"/>
      <c r="J23" s="16"/>
      <c r="K23" s="15"/>
      <c r="L23" s="16"/>
      <c r="M23" s="15"/>
      <c r="N23" s="16"/>
    </row>
    <row r="24" spans="1:14" ht="15" customHeight="1">
      <c r="A24" s="316"/>
      <c r="B24" s="68" t="s">
        <v>98</v>
      </c>
      <c r="C24" s="131">
        <v>26</v>
      </c>
      <c r="D24" s="9">
        <v>1.353</v>
      </c>
      <c r="E24" s="319"/>
      <c r="F24" s="220"/>
      <c r="G24" s="24"/>
      <c r="H24" s="25"/>
      <c r="I24" s="8"/>
      <c r="J24" s="9"/>
      <c r="K24" s="8"/>
      <c r="L24" s="9"/>
      <c r="M24" s="8"/>
      <c r="N24" s="9"/>
    </row>
    <row r="25" spans="1:14" ht="15" customHeight="1">
      <c r="A25" s="316"/>
      <c r="B25" s="68" t="s">
        <v>97</v>
      </c>
      <c r="C25" s="131">
        <v>362</v>
      </c>
      <c r="D25" s="9">
        <v>8.118</v>
      </c>
      <c r="E25" s="319"/>
      <c r="F25" s="220"/>
      <c r="G25" s="24"/>
      <c r="H25" s="25"/>
      <c r="I25" s="8"/>
      <c r="J25" s="9"/>
      <c r="K25" s="8"/>
      <c r="L25" s="9"/>
      <c r="M25" s="8"/>
      <c r="N25" s="9"/>
    </row>
    <row r="26" spans="1:14" ht="12.75">
      <c r="A26" s="317"/>
      <c r="B26" s="70" t="s">
        <v>98</v>
      </c>
      <c r="C26" s="129">
        <v>29</v>
      </c>
      <c r="D26" s="23">
        <v>2.03</v>
      </c>
      <c r="E26" s="320"/>
      <c r="F26" s="234"/>
      <c r="G26" s="13"/>
      <c r="H26" s="18"/>
      <c r="I26" s="22"/>
      <c r="J26" s="23"/>
      <c r="K26" s="22"/>
      <c r="L26" s="23"/>
      <c r="M26" s="22"/>
      <c r="N26" s="23"/>
    </row>
    <row r="27" spans="1:14" ht="12.75">
      <c r="A27" s="315" t="s">
        <v>20</v>
      </c>
      <c r="B27" s="72" t="s">
        <v>97</v>
      </c>
      <c r="C27" s="130">
        <v>332</v>
      </c>
      <c r="D27" s="16">
        <v>5.412</v>
      </c>
      <c r="E27" s="318">
        <v>13</v>
      </c>
      <c r="F27" s="233">
        <v>17.73</v>
      </c>
      <c r="G27" s="26"/>
      <c r="H27" s="17"/>
      <c r="I27" s="15"/>
      <c r="J27" s="16"/>
      <c r="K27" s="15"/>
      <c r="L27" s="16"/>
      <c r="M27" s="15"/>
      <c r="N27" s="16"/>
    </row>
    <row r="28" spans="1:14" ht="15" customHeight="1">
      <c r="A28" s="316"/>
      <c r="B28" s="68" t="s">
        <v>98</v>
      </c>
      <c r="C28" s="131">
        <v>30</v>
      </c>
      <c r="D28" s="9">
        <v>1.353</v>
      </c>
      <c r="E28" s="319"/>
      <c r="F28" s="220"/>
      <c r="G28" s="24"/>
      <c r="H28" s="25"/>
      <c r="I28" s="8"/>
      <c r="J28" s="9"/>
      <c r="K28" s="8"/>
      <c r="L28" s="9"/>
      <c r="M28" s="8"/>
      <c r="N28" s="9"/>
    </row>
    <row r="29" spans="1:14" ht="15" customHeight="1">
      <c r="A29" s="316"/>
      <c r="B29" s="68" t="s">
        <v>97</v>
      </c>
      <c r="C29" s="131">
        <v>260</v>
      </c>
      <c r="D29" s="9">
        <v>8.118</v>
      </c>
      <c r="E29" s="319"/>
      <c r="F29" s="220"/>
      <c r="G29" s="24"/>
      <c r="H29" s="25"/>
      <c r="I29" s="8"/>
      <c r="J29" s="9"/>
      <c r="K29" s="8"/>
      <c r="L29" s="9"/>
      <c r="M29" s="8"/>
      <c r="N29" s="9"/>
    </row>
    <row r="30" spans="1:14" ht="12.75">
      <c r="A30" s="317"/>
      <c r="B30" s="70" t="s">
        <v>98</v>
      </c>
      <c r="C30" s="129">
        <v>24</v>
      </c>
      <c r="D30" s="23">
        <v>2.03</v>
      </c>
      <c r="E30" s="320"/>
      <c r="F30" s="234"/>
      <c r="G30" s="22"/>
      <c r="H30" s="23"/>
      <c r="I30" s="22"/>
      <c r="J30" s="23"/>
      <c r="K30" s="22"/>
      <c r="L30" s="23"/>
      <c r="M30" s="22"/>
      <c r="N30" s="23"/>
    </row>
    <row r="31" spans="1:14" ht="12.75">
      <c r="A31" s="315" t="s">
        <v>71</v>
      </c>
      <c r="B31" s="72" t="s">
        <v>97</v>
      </c>
      <c r="C31" s="130">
        <v>0</v>
      </c>
      <c r="D31" s="16">
        <v>0</v>
      </c>
      <c r="E31" s="318">
        <v>10</v>
      </c>
      <c r="F31" s="233">
        <v>17.73</v>
      </c>
      <c r="G31" s="26"/>
      <c r="H31" s="17"/>
      <c r="I31" s="15"/>
      <c r="J31" s="16"/>
      <c r="K31" s="15"/>
      <c r="L31" s="16"/>
      <c r="M31" s="15"/>
      <c r="N31" s="16"/>
    </row>
    <row r="32" spans="1:14" ht="15" customHeight="1">
      <c r="A32" s="316"/>
      <c r="B32" s="68" t="s">
        <v>98</v>
      </c>
      <c r="C32" s="131">
        <v>0</v>
      </c>
      <c r="D32" s="9">
        <v>0</v>
      </c>
      <c r="E32" s="319"/>
      <c r="F32" s="220"/>
      <c r="G32" s="24"/>
      <c r="H32" s="25"/>
      <c r="I32" s="8"/>
      <c r="J32" s="9"/>
      <c r="K32" s="8"/>
      <c r="L32" s="9"/>
      <c r="M32" s="8"/>
      <c r="N32" s="9"/>
    </row>
    <row r="33" spans="1:14" ht="15" customHeight="1">
      <c r="A33" s="316"/>
      <c r="B33" s="68" t="s">
        <v>97</v>
      </c>
      <c r="C33" s="131">
        <v>0</v>
      </c>
      <c r="D33" s="9">
        <v>0</v>
      </c>
      <c r="E33" s="319"/>
      <c r="F33" s="220"/>
      <c r="G33" s="24"/>
      <c r="H33" s="25"/>
      <c r="I33" s="8"/>
      <c r="J33" s="9"/>
      <c r="K33" s="8"/>
      <c r="L33" s="9"/>
      <c r="M33" s="8"/>
      <c r="N33" s="9"/>
    </row>
    <row r="34" spans="1:14" ht="12.75">
      <c r="A34" s="317"/>
      <c r="B34" s="70" t="s">
        <v>98</v>
      </c>
      <c r="C34" s="129">
        <v>0</v>
      </c>
      <c r="D34" s="23">
        <v>0</v>
      </c>
      <c r="E34" s="320"/>
      <c r="F34" s="234"/>
      <c r="G34" s="22"/>
      <c r="H34" s="23"/>
      <c r="I34" s="22"/>
      <c r="J34" s="23"/>
      <c r="K34" s="22"/>
      <c r="L34" s="23"/>
      <c r="M34" s="22"/>
      <c r="N34" s="23"/>
    </row>
    <row r="35" spans="1:14" ht="12.75">
      <c r="A35" s="315" t="s">
        <v>72</v>
      </c>
      <c r="B35" s="72" t="s">
        <v>97</v>
      </c>
      <c r="C35" s="130">
        <v>0</v>
      </c>
      <c r="D35" s="16">
        <v>0</v>
      </c>
      <c r="E35" s="318">
        <v>0</v>
      </c>
      <c r="F35" s="233"/>
      <c r="G35" s="26"/>
      <c r="H35" s="17"/>
      <c r="I35" s="15"/>
      <c r="J35" s="16"/>
      <c r="K35" s="15"/>
      <c r="L35" s="16"/>
      <c r="M35" s="15"/>
      <c r="N35" s="16"/>
    </row>
    <row r="36" spans="1:14" ht="15" customHeight="1">
      <c r="A36" s="316"/>
      <c r="B36" s="68" t="s">
        <v>98</v>
      </c>
      <c r="C36" s="131">
        <v>0</v>
      </c>
      <c r="D36" s="9">
        <v>0</v>
      </c>
      <c r="E36" s="319"/>
      <c r="F36" s="220"/>
      <c r="G36" s="24"/>
      <c r="H36" s="25"/>
      <c r="I36" s="8"/>
      <c r="J36" s="9"/>
      <c r="K36" s="8"/>
      <c r="L36" s="9"/>
      <c r="M36" s="8"/>
      <c r="N36" s="9"/>
    </row>
    <row r="37" spans="1:14" ht="15" customHeight="1">
      <c r="A37" s="316"/>
      <c r="B37" s="68" t="s">
        <v>97</v>
      </c>
      <c r="C37" s="131">
        <v>0</v>
      </c>
      <c r="D37" s="9">
        <v>0</v>
      </c>
      <c r="E37" s="319"/>
      <c r="F37" s="220"/>
      <c r="G37" s="24"/>
      <c r="H37" s="25"/>
      <c r="I37" s="8"/>
      <c r="J37" s="9"/>
      <c r="K37" s="8"/>
      <c r="L37" s="9"/>
      <c r="M37" s="8"/>
      <c r="N37" s="9"/>
    </row>
    <row r="38" spans="1:14" ht="12.75">
      <c r="A38" s="317"/>
      <c r="B38" s="70" t="s">
        <v>98</v>
      </c>
      <c r="C38" s="129">
        <v>0</v>
      </c>
      <c r="D38" s="23">
        <v>0</v>
      </c>
      <c r="E38" s="320"/>
      <c r="F38" s="234"/>
      <c r="G38" s="22"/>
      <c r="H38" s="23"/>
      <c r="I38" s="22"/>
      <c r="J38" s="23"/>
      <c r="K38" s="22"/>
      <c r="L38" s="23"/>
      <c r="M38" s="22"/>
      <c r="N38" s="23"/>
    </row>
    <row r="39" spans="1:14" ht="12.75">
      <c r="A39" s="315" t="s">
        <v>22</v>
      </c>
      <c r="B39" s="72" t="s">
        <v>97</v>
      </c>
      <c r="C39" s="130">
        <v>0</v>
      </c>
      <c r="D39" s="16">
        <v>0</v>
      </c>
      <c r="E39" s="318"/>
      <c r="F39" s="233"/>
      <c r="G39" s="22"/>
      <c r="H39" s="23"/>
      <c r="I39" s="22"/>
      <c r="J39" s="23"/>
      <c r="K39" s="22"/>
      <c r="L39" s="23"/>
      <c r="M39" s="22"/>
      <c r="N39" s="23"/>
    </row>
    <row r="40" spans="1:14" ht="15" customHeight="1">
      <c r="A40" s="316"/>
      <c r="B40" s="68" t="s">
        <v>98</v>
      </c>
      <c r="C40" s="131">
        <v>0</v>
      </c>
      <c r="D40" s="9">
        <v>0</v>
      </c>
      <c r="E40" s="319"/>
      <c r="F40" s="220"/>
      <c r="G40" s="22"/>
      <c r="H40" s="23"/>
      <c r="I40" s="22"/>
      <c r="J40" s="23"/>
      <c r="K40" s="22"/>
      <c r="L40" s="23"/>
      <c r="M40" s="22"/>
      <c r="N40" s="23"/>
    </row>
    <row r="41" spans="1:14" ht="15" customHeight="1">
      <c r="A41" s="316"/>
      <c r="B41" s="68" t="s">
        <v>97</v>
      </c>
      <c r="C41" s="131">
        <v>0</v>
      </c>
      <c r="D41" s="9">
        <v>0</v>
      </c>
      <c r="E41" s="319"/>
      <c r="F41" s="220"/>
      <c r="G41" s="22"/>
      <c r="H41" s="23"/>
      <c r="I41" s="22"/>
      <c r="J41" s="23"/>
      <c r="K41" s="22"/>
      <c r="L41" s="23"/>
      <c r="M41" s="22"/>
      <c r="N41" s="23"/>
    </row>
    <row r="42" spans="1:14" ht="12.75">
      <c r="A42" s="317"/>
      <c r="B42" s="70" t="s">
        <v>98</v>
      </c>
      <c r="C42" s="129">
        <v>0</v>
      </c>
      <c r="D42" s="23">
        <v>0</v>
      </c>
      <c r="E42" s="320"/>
      <c r="F42" s="234"/>
      <c r="G42" s="4"/>
      <c r="H42" s="5"/>
      <c r="I42" s="4"/>
      <c r="J42" s="5"/>
      <c r="K42" s="4"/>
      <c r="L42" s="5"/>
      <c r="M42" s="4"/>
      <c r="N42" s="5"/>
    </row>
    <row r="43" spans="1:14" ht="12.75">
      <c r="A43" s="315" t="s">
        <v>23</v>
      </c>
      <c r="B43" s="72" t="s">
        <v>97</v>
      </c>
      <c r="C43" s="130">
        <v>475</v>
      </c>
      <c r="D43" s="16">
        <v>5.91</v>
      </c>
      <c r="E43" s="318">
        <v>14</v>
      </c>
      <c r="F43" s="233">
        <v>17.73</v>
      </c>
      <c r="G43" s="4"/>
      <c r="H43" s="5"/>
      <c r="I43" s="4"/>
      <c r="J43" s="5"/>
      <c r="K43" s="4"/>
      <c r="L43" s="5"/>
      <c r="M43" s="4"/>
      <c r="N43" s="5"/>
    </row>
    <row r="44" spans="1:14" ht="15" customHeight="1">
      <c r="A44" s="316"/>
      <c r="B44" s="68" t="s">
        <v>98</v>
      </c>
      <c r="C44" s="131">
        <v>189</v>
      </c>
      <c r="D44" s="9">
        <v>3.94</v>
      </c>
      <c r="E44" s="319"/>
      <c r="F44" s="220"/>
      <c r="G44" s="4"/>
      <c r="H44" s="5"/>
      <c r="I44" s="4"/>
      <c r="J44" s="5"/>
      <c r="K44" s="4"/>
      <c r="L44" s="5"/>
      <c r="M44" s="4"/>
      <c r="N44" s="5"/>
    </row>
    <row r="45" spans="1:14" ht="15" customHeight="1">
      <c r="A45" s="316"/>
      <c r="B45" s="68" t="s">
        <v>97</v>
      </c>
      <c r="C45" s="131"/>
      <c r="D45" s="9"/>
      <c r="E45" s="319"/>
      <c r="F45" s="220"/>
      <c r="G45" s="4"/>
      <c r="H45" s="5"/>
      <c r="I45" s="4"/>
      <c r="J45" s="5"/>
      <c r="K45" s="4"/>
      <c r="L45" s="5"/>
      <c r="M45" s="4"/>
      <c r="N45" s="5"/>
    </row>
    <row r="46" spans="1:14" ht="12.75">
      <c r="A46" s="317"/>
      <c r="B46" s="70" t="s">
        <v>98</v>
      </c>
      <c r="C46" s="129"/>
      <c r="D46" s="23"/>
      <c r="E46" s="320"/>
      <c r="F46" s="234"/>
      <c r="G46" s="4"/>
      <c r="H46" s="5"/>
      <c r="I46" s="4"/>
      <c r="J46" s="5"/>
      <c r="K46" s="4"/>
      <c r="L46" s="5"/>
      <c r="M46" s="4"/>
      <c r="N46" s="5"/>
    </row>
    <row r="47" spans="1:14" ht="12.75">
      <c r="A47" s="315" t="s">
        <v>24</v>
      </c>
      <c r="B47" s="72" t="s">
        <v>97</v>
      </c>
      <c r="C47" s="130">
        <v>861</v>
      </c>
      <c r="D47" s="16">
        <f>5.91+2.971</f>
        <v>8.881</v>
      </c>
      <c r="E47" s="318">
        <v>22</v>
      </c>
      <c r="F47" s="233">
        <v>17.73</v>
      </c>
      <c r="G47" s="4"/>
      <c r="H47" s="5"/>
      <c r="I47" s="4"/>
      <c r="J47" s="5"/>
      <c r="K47" s="4"/>
      <c r="L47" s="5"/>
      <c r="M47" s="4"/>
      <c r="N47" s="5"/>
    </row>
    <row r="48" spans="1:14" ht="15" customHeight="1">
      <c r="A48" s="316"/>
      <c r="B48" s="68" t="s">
        <v>98</v>
      </c>
      <c r="C48" s="131">
        <v>67</v>
      </c>
      <c r="D48" s="9">
        <f>3.94+0.743</f>
        <v>4.683</v>
      </c>
      <c r="E48" s="319"/>
      <c r="F48" s="220"/>
      <c r="G48" s="4"/>
      <c r="H48" s="5"/>
      <c r="I48" s="4"/>
      <c r="J48" s="5"/>
      <c r="K48" s="4"/>
      <c r="L48" s="5"/>
      <c r="M48" s="4"/>
      <c r="N48" s="5"/>
    </row>
    <row r="49" spans="1:14" ht="15" customHeight="1">
      <c r="A49" s="316"/>
      <c r="B49" s="68" t="s">
        <v>97</v>
      </c>
      <c r="C49" s="131"/>
      <c r="D49" s="9"/>
      <c r="E49" s="319"/>
      <c r="F49" s="220"/>
      <c r="G49" s="4"/>
      <c r="H49" s="5"/>
      <c r="I49" s="4"/>
      <c r="J49" s="5"/>
      <c r="K49" s="4"/>
      <c r="L49" s="5"/>
      <c r="M49" s="4"/>
      <c r="N49" s="5"/>
    </row>
    <row r="50" spans="1:14" ht="12.75">
      <c r="A50" s="317"/>
      <c r="B50" s="70" t="s">
        <v>98</v>
      </c>
      <c r="C50" s="129"/>
      <c r="D50" s="23"/>
      <c r="E50" s="320"/>
      <c r="F50" s="234"/>
      <c r="G50" s="4"/>
      <c r="H50" s="5"/>
      <c r="I50" s="4"/>
      <c r="J50" s="5"/>
      <c r="K50" s="4"/>
      <c r="L50" s="5"/>
      <c r="M50" s="4"/>
      <c r="N50" s="5"/>
    </row>
    <row r="51" spans="1:14" ht="12.75">
      <c r="A51" s="315" t="s">
        <v>25</v>
      </c>
      <c r="B51" s="72" t="s">
        <v>97</v>
      </c>
      <c r="C51" s="130">
        <v>1594</v>
      </c>
      <c r="D51" s="16">
        <f>5.91+2.971+0.081</f>
        <v>8.962</v>
      </c>
      <c r="E51" s="318">
        <v>13</v>
      </c>
      <c r="F51" s="233">
        <v>17.73</v>
      </c>
      <c r="G51" s="4"/>
      <c r="H51" s="5"/>
      <c r="I51" s="4"/>
      <c r="J51" s="5"/>
      <c r="K51" s="4"/>
      <c r="L51" s="5"/>
      <c r="M51" s="4"/>
      <c r="N51" s="5"/>
    </row>
    <row r="52" spans="1:14" ht="15" customHeight="1">
      <c r="A52" s="316"/>
      <c r="B52" s="68" t="s">
        <v>98</v>
      </c>
      <c r="C52" s="131">
        <v>78</v>
      </c>
      <c r="D52" s="9">
        <f>3.94+0.743+0.081</f>
        <v>4.764</v>
      </c>
      <c r="E52" s="319"/>
      <c r="F52" s="220"/>
      <c r="G52" s="4"/>
      <c r="H52" s="5"/>
      <c r="I52" s="4"/>
      <c r="J52" s="5"/>
      <c r="K52" s="4"/>
      <c r="L52" s="5"/>
      <c r="M52" s="4"/>
      <c r="N52" s="5"/>
    </row>
    <row r="53" spans="1:14" ht="15" customHeight="1">
      <c r="A53" s="316"/>
      <c r="B53" s="68" t="s">
        <v>97</v>
      </c>
      <c r="C53" s="131"/>
      <c r="D53" s="9"/>
      <c r="E53" s="319"/>
      <c r="F53" s="220"/>
      <c r="G53" s="4"/>
      <c r="H53" s="5"/>
      <c r="I53" s="4"/>
      <c r="J53" s="5"/>
      <c r="K53" s="4"/>
      <c r="L53" s="5"/>
      <c r="M53" s="4"/>
      <c r="N53" s="5"/>
    </row>
    <row r="54" spans="1:14" ht="13.5" thickBot="1">
      <c r="A54" s="317"/>
      <c r="B54" s="68" t="s">
        <v>98</v>
      </c>
      <c r="C54" s="129"/>
      <c r="D54" s="23"/>
      <c r="E54" s="320"/>
      <c r="F54" s="234"/>
      <c r="G54" s="4"/>
      <c r="H54" s="5"/>
      <c r="I54" s="4"/>
      <c r="J54" s="5"/>
      <c r="K54" s="4"/>
      <c r="L54" s="5"/>
      <c r="M54" s="4"/>
      <c r="N54" s="5"/>
    </row>
    <row r="55" spans="1:14" ht="12.75">
      <c r="A55" s="315" t="s">
        <v>26</v>
      </c>
      <c r="B55" s="89" t="s">
        <v>97</v>
      </c>
      <c r="C55" s="130">
        <v>1318</v>
      </c>
      <c r="D55" s="16">
        <f>5.91+2.971+0.081</f>
        <v>8.962</v>
      </c>
      <c r="E55" s="318">
        <v>21</v>
      </c>
      <c r="F55" s="233">
        <v>17.73</v>
      </c>
      <c r="G55" s="15"/>
      <c r="H55" s="16"/>
      <c r="I55" s="15"/>
      <c r="J55" s="16"/>
      <c r="K55" s="15"/>
      <c r="L55" s="16"/>
      <c r="M55" s="15"/>
      <c r="N55" s="16"/>
    </row>
    <row r="56" spans="1:14" ht="15" customHeight="1">
      <c r="A56" s="316"/>
      <c r="B56" s="90" t="s">
        <v>98</v>
      </c>
      <c r="C56" s="131">
        <v>77</v>
      </c>
      <c r="D56" s="9">
        <f>3.94+0.743+0.081</f>
        <v>4.764</v>
      </c>
      <c r="E56" s="319"/>
      <c r="F56" s="220"/>
      <c r="G56" s="15"/>
      <c r="H56" s="16"/>
      <c r="I56" s="15"/>
      <c r="J56" s="16"/>
      <c r="K56" s="15"/>
      <c r="L56" s="16"/>
      <c r="M56" s="15"/>
      <c r="N56" s="16"/>
    </row>
    <row r="57" spans="1:14" ht="15" customHeight="1">
      <c r="A57" s="316"/>
      <c r="B57" s="90" t="s">
        <v>97</v>
      </c>
      <c r="C57" s="131"/>
      <c r="D57" s="9"/>
      <c r="E57" s="319"/>
      <c r="F57" s="220"/>
      <c r="G57" s="15"/>
      <c r="H57" s="16"/>
      <c r="I57" s="15"/>
      <c r="J57" s="16"/>
      <c r="K57" s="15"/>
      <c r="L57" s="16"/>
      <c r="M57" s="15"/>
      <c r="N57" s="16"/>
    </row>
    <row r="58" spans="1:14" ht="13.5" thickBot="1">
      <c r="A58" s="331"/>
      <c r="B58" s="91" t="s">
        <v>98</v>
      </c>
      <c r="C58" s="129"/>
      <c r="D58" s="23"/>
      <c r="E58" s="225"/>
      <c r="F58" s="226"/>
      <c r="G58" s="2"/>
      <c r="H58" s="3"/>
      <c r="I58" s="2"/>
      <c r="J58" s="3"/>
      <c r="K58" s="2"/>
      <c r="L58" s="3"/>
      <c r="M58" s="2"/>
      <c r="N58" s="3"/>
    </row>
    <row r="59" spans="1:14" s="31" customFormat="1" ht="15" thickTop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s="38" customFormat="1" ht="12.75">
      <c r="A60" s="228" t="s">
        <v>32</v>
      </c>
      <c r="B60" s="228"/>
      <c r="C60" s="228"/>
      <c r="D60" s="229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s="38" customFormat="1" ht="12.75">
      <c r="A61" s="34"/>
      <c r="B61" s="33" t="s">
        <v>33</v>
      </c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s="38" customFormat="1" ht="12.75">
      <c r="A62" s="34"/>
      <c r="B62" s="228" t="s">
        <v>35</v>
      </c>
      <c r="C62" s="228"/>
      <c r="D62" s="228"/>
      <c r="E62" s="229"/>
      <c r="F62" s="34"/>
      <c r="G62" s="34"/>
      <c r="H62" s="34"/>
      <c r="I62" s="34"/>
      <c r="J62" s="34"/>
      <c r="K62" s="34"/>
      <c r="L62" s="34"/>
      <c r="M62" s="34"/>
      <c r="N62" s="34"/>
    </row>
    <row r="63" spans="1:14" s="38" customFormat="1" ht="12.75">
      <c r="A63" s="34"/>
      <c r="B63" s="228" t="s">
        <v>34</v>
      </c>
      <c r="C63" s="228"/>
      <c r="D63" s="228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s="38" customFormat="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</sheetData>
  <mergeCells count="55">
    <mergeCell ref="A55:A58"/>
    <mergeCell ref="E55:E58"/>
    <mergeCell ref="F55:F58"/>
    <mergeCell ref="A51:A54"/>
    <mergeCell ref="E51:E54"/>
    <mergeCell ref="F51:F54"/>
    <mergeCell ref="A39:A42"/>
    <mergeCell ref="E39:E42"/>
    <mergeCell ref="F39:F42"/>
    <mergeCell ref="A47:A50"/>
    <mergeCell ref="E47:E50"/>
    <mergeCell ref="F47:F50"/>
    <mergeCell ref="A43:A46"/>
    <mergeCell ref="E43:E46"/>
    <mergeCell ref="F43:F46"/>
    <mergeCell ref="E23:E26"/>
    <mergeCell ref="E31:E34"/>
    <mergeCell ref="F31:F34"/>
    <mergeCell ref="F27:F30"/>
    <mergeCell ref="A31:A34"/>
    <mergeCell ref="A35:A38"/>
    <mergeCell ref="E35:E38"/>
    <mergeCell ref="F35:F38"/>
    <mergeCell ref="B9:C10"/>
    <mergeCell ref="F19:F22"/>
    <mergeCell ref="B62:E62"/>
    <mergeCell ref="B63:D63"/>
    <mergeCell ref="A60:D60"/>
    <mergeCell ref="F23:F26"/>
    <mergeCell ref="A19:A22"/>
    <mergeCell ref="E19:E22"/>
    <mergeCell ref="A27:A30"/>
    <mergeCell ref="E27:E30"/>
    <mergeCell ref="D9:D10"/>
    <mergeCell ref="E9:E10"/>
    <mergeCell ref="F9:F10"/>
    <mergeCell ref="G9:H9"/>
    <mergeCell ref="E11:E14"/>
    <mergeCell ref="E15:E18"/>
    <mergeCell ref="K9:L9"/>
    <mergeCell ref="I9:J9"/>
    <mergeCell ref="I1:K1"/>
    <mergeCell ref="I2:K2"/>
    <mergeCell ref="I3:K3"/>
    <mergeCell ref="A6:N7"/>
    <mergeCell ref="M9:N9"/>
    <mergeCell ref="G8:N8"/>
    <mergeCell ref="A23:A26"/>
    <mergeCell ref="F11:F14"/>
    <mergeCell ref="F15:F18"/>
    <mergeCell ref="A8:A10"/>
    <mergeCell ref="B8:D8"/>
    <mergeCell ref="E8:F8"/>
    <mergeCell ref="A11:A14"/>
    <mergeCell ref="A15:A18"/>
  </mergeCells>
  <printOptions/>
  <pageMargins left="0.2" right="0.2" top="0.32" bottom="0.64" header="0.5" footer="0.3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D22" sqref="D22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5" customFormat="1" ht="15">
      <c r="A1" s="30" t="s">
        <v>42</v>
      </c>
      <c r="B1" s="28" t="s">
        <v>53</v>
      </c>
      <c r="C1" s="28"/>
      <c r="D1" s="29"/>
      <c r="E1" s="29"/>
      <c r="F1" s="29">
        <v>51258</v>
      </c>
      <c r="G1" s="29"/>
      <c r="H1" s="29"/>
      <c r="I1" s="334" t="s">
        <v>29</v>
      </c>
      <c r="J1" s="334"/>
      <c r="K1" s="334"/>
      <c r="L1" s="29">
        <v>150</v>
      </c>
      <c r="M1" s="29"/>
      <c r="N1" s="29"/>
    </row>
    <row r="2" spans="1:14" s="35" customFormat="1" ht="15">
      <c r="A2" s="28" t="s">
        <v>1</v>
      </c>
      <c r="B2" s="28" t="s">
        <v>61</v>
      </c>
      <c r="C2" s="28"/>
      <c r="D2" s="29"/>
      <c r="E2" s="29"/>
      <c r="F2" s="29"/>
      <c r="G2" s="29"/>
      <c r="H2" s="29"/>
      <c r="I2" s="334" t="s">
        <v>2</v>
      </c>
      <c r="J2" s="334"/>
      <c r="K2" s="334"/>
      <c r="L2" s="29">
        <v>2</v>
      </c>
      <c r="M2" s="29"/>
      <c r="N2" s="29"/>
    </row>
    <row r="3" spans="1:14" s="35" customFormat="1" ht="15">
      <c r="A3" s="28" t="s">
        <v>0</v>
      </c>
      <c r="B3" s="28" t="s">
        <v>38</v>
      </c>
      <c r="C3" s="28"/>
      <c r="D3" s="29"/>
      <c r="E3" s="29"/>
      <c r="F3" s="29"/>
      <c r="G3" s="29"/>
      <c r="H3" s="29"/>
      <c r="I3" s="334" t="s">
        <v>3</v>
      </c>
      <c r="J3" s="334"/>
      <c r="K3" s="334"/>
      <c r="L3" s="29" t="s">
        <v>50</v>
      </c>
      <c r="M3" s="29"/>
      <c r="N3" s="29"/>
    </row>
    <row r="4" spans="1:14" s="35" customFormat="1" ht="15">
      <c r="A4" s="28" t="s">
        <v>4</v>
      </c>
      <c r="B4" s="28">
        <v>60</v>
      </c>
      <c r="C4" s="28"/>
      <c r="D4" s="29"/>
      <c r="E4" s="29"/>
      <c r="F4" s="29"/>
      <c r="G4" s="29"/>
      <c r="H4" s="29"/>
      <c r="I4" s="28" t="s">
        <v>31</v>
      </c>
      <c r="J4" s="28"/>
      <c r="K4" s="28"/>
      <c r="L4" s="29" t="s">
        <v>63</v>
      </c>
      <c r="M4" s="29"/>
      <c r="N4" s="29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6"/>
      <c r="L5" s="46" t="s">
        <v>68</v>
      </c>
      <c r="M5" s="46"/>
      <c r="N5" s="1"/>
    </row>
    <row r="6" spans="1:14" ht="13.5" thickTop="1">
      <c r="A6" s="246" t="s">
        <v>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8"/>
    </row>
    <row r="7" spans="1:14" ht="13.5" thickBot="1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4" ht="16.5" thickBot="1" thickTop="1">
      <c r="A8" s="221" t="s">
        <v>6</v>
      </c>
      <c r="B8" s="230" t="s">
        <v>7</v>
      </c>
      <c r="C8" s="207"/>
      <c r="D8" s="208"/>
      <c r="E8" s="230" t="s">
        <v>11</v>
      </c>
      <c r="F8" s="208"/>
      <c r="G8" s="216" t="s">
        <v>15</v>
      </c>
      <c r="H8" s="217"/>
      <c r="I8" s="217"/>
      <c r="J8" s="217"/>
      <c r="K8" s="217"/>
      <c r="L8" s="217"/>
      <c r="M8" s="217"/>
      <c r="N8" s="218"/>
    </row>
    <row r="9" spans="1:14" ht="13.5" thickTop="1">
      <c r="A9" s="222"/>
      <c r="B9" s="211" t="s">
        <v>8</v>
      </c>
      <c r="C9" s="210"/>
      <c r="D9" s="219" t="s">
        <v>9</v>
      </c>
      <c r="E9" s="224" t="s">
        <v>10</v>
      </c>
      <c r="F9" s="219" t="s">
        <v>9</v>
      </c>
      <c r="G9" s="241" t="s">
        <v>27</v>
      </c>
      <c r="H9" s="242"/>
      <c r="I9" s="241" t="s">
        <v>28</v>
      </c>
      <c r="J9" s="242"/>
      <c r="K9" s="241" t="s">
        <v>13</v>
      </c>
      <c r="L9" s="242"/>
      <c r="M9" s="241" t="s">
        <v>14</v>
      </c>
      <c r="N9" s="242"/>
    </row>
    <row r="10" spans="1:14" ht="15" thickBot="1">
      <c r="A10" s="223"/>
      <c r="B10" s="212"/>
      <c r="C10" s="198"/>
      <c r="D10" s="220"/>
      <c r="E10" s="225"/>
      <c r="F10" s="226"/>
      <c r="G10" s="19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100" t="s">
        <v>16</v>
      </c>
      <c r="B11" s="140" t="s">
        <v>105</v>
      </c>
      <c r="C11" s="141">
        <v>222</v>
      </c>
      <c r="D11" s="142">
        <v>4.736</v>
      </c>
      <c r="E11" s="99">
        <v>6</v>
      </c>
      <c r="F11" s="7">
        <v>17.73</v>
      </c>
      <c r="G11" s="10"/>
      <c r="H11" s="11"/>
      <c r="I11" s="8"/>
      <c r="J11" s="9"/>
      <c r="K11" s="8"/>
      <c r="L11" s="9"/>
      <c r="M11" s="8"/>
      <c r="N11" s="9"/>
    </row>
    <row r="12" spans="1:14" ht="15">
      <c r="A12" s="92" t="s">
        <v>17</v>
      </c>
      <c r="B12" s="93" t="s">
        <v>105</v>
      </c>
      <c r="C12" s="130">
        <v>143</v>
      </c>
      <c r="D12" s="143">
        <v>4.736</v>
      </c>
      <c r="E12" s="83">
        <v>8</v>
      </c>
      <c r="F12" s="17">
        <v>17.73</v>
      </c>
      <c r="G12" s="12"/>
      <c r="H12" s="14"/>
      <c r="I12" s="4"/>
      <c r="J12" s="5"/>
      <c r="K12" s="4"/>
      <c r="L12" s="5"/>
      <c r="M12" s="4"/>
      <c r="N12" s="5"/>
    </row>
    <row r="13" spans="1:14" ht="15">
      <c r="A13" s="137" t="s">
        <v>18</v>
      </c>
      <c r="B13" s="144" t="s">
        <v>105</v>
      </c>
      <c r="C13" s="136">
        <v>141</v>
      </c>
      <c r="D13" s="145">
        <v>4.736</v>
      </c>
      <c r="E13" s="139">
        <v>9</v>
      </c>
      <c r="F13" s="5">
        <v>17.73</v>
      </c>
      <c r="G13" s="4"/>
      <c r="H13" s="5"/>
      <c r="I13" s="4"/>
      <c r="J13" s="5"/>
      <c r="K13" s="4"/>
      <c r="L13" s="5"/>
      <c r="M13" s="4"/>
      <c r="N13" s="5"/>
    </row>
    <row r="14" spans="1:14" ht="15">
      <c r="A14" s="137" t="s">
        <v>19</v>
      </c>
      <c r="B14" s="144" t="s">
        <v>105</v>
      </c>
      <c r="C14" s="136">
        <v>104</v>
      </c>
      <c r="D14" s="145">
        <v>4.736</v>
      </c>
      <c r="E14" s="139">
        <v>8</v>
      </c>
      <c r="F14" s="5">
        <v>17.73</v>
      </c>
      <c r="G14" s="4"/>
      <c r="H14" s="5"/>
      <c r="I14" s="4"/>
      <c r="J14" s="5"/>
      <c r="K14" s="4"/>
      <c r="L14" s="5"/>
      <c r="M14" s="4"/>
      <c r="N14" s="5"/>
    </row>
    <row r="15" spans="1:14" ht="15">
      <c r="A15" s="137" t="s">
        <v>20</v>
      </c>
      <c r="B15" s="144" t="s">
        <v>114</v>
      </c>
      <c r="C15" s="136">
        <v>144</v>
      </c>
      <c r="D15" s="145">
        <v>4.736</v>
      </c>
      <c r="E15" s="139">
        <v>9</v>
      </c>
      <c r="F15" s="5">
        <v>17.73</v>
      </c>
      <c r="G15" s="4"/>
      <c r="H15" s="5"/>
      <c r="I15" s="4"/>
      <c r="J15" s="5"/>
      <c r="K15" s="4"/>
      <c r="L15" s="5"/>
      <c r="M15" s="4"/>
      <c r="N15" s="5"/>
    </row>
    <row r="16" spans="1:14" ht="15">
      <c r="A16" s="137" t="s">
        <v>21</v>
      </c>
      <c r="B16" s="144" t="s">
        <v>114</v>
      </c>
      <c r="C16" s="136">
        <v>216</v>
      </c>
      <c r="D16" s="145">
        <v>4.736</v>
      </c>
      <c r="E16" s="139">
        <v>14</v>
      </c>
      <c r="F16" s="5">
        <v>17.73</v>
      </c>
      <c r="G16" s="4"/>
      <c r="H16" s="5"/>
      <c r="I16" s="4"/>
      <c r="J16" s="5"/>
      <c r="K16" s="4"/>
      <c r="L16" s="5"/>
      <c r="M16" s="4"/>
      <c r="N16" s="5"/>
    </row>
    <row r="17" spans="1:14" ht="15">
      <c r="A17" s="137" t="s">
        <v>72</v>
      </c>
      <c r="B17" s="144"/>
      <c r="C17" s="136">
        <v>0</v>
      </c>
      <c r="D17" s="145"/>
      <c r="E17" s="139">
        <v>0</v>
      </c>
      <c r="F17" s="5"/>
      <c r="G17" s="4"/>
      <c r="H17" s="5"/>
      <c r="I17" s="4"/>
      <c r="J17" s="5"/>
      <c r="K17" s="4"/>
      <c r="L17" s="5"/>
      <c r="M17" s="4"/>
      <c r="N17" s="5"/>
    </row>
    <row r="18" spans="1:14" ht="15">
      <c r="A18" s="137" t="s">
        <v>22</v>
      </c>
      <c r="B18" s="144"/>
      <c r="C18" s="136">
        <v>0</v>
      </c>
      <c r="D18" s="145"/>
      <c r="E18" s="139">
        <v>0</v>
      </c>
      <c r="F18" s="5"/>
      <c r="G18" s="4"/>
      <c r="H18" s="5"/>
      <c r="I18" s="4"/>
      <c r="J18" s="5"/>
      <c r="K18" s="4"/>
      <c r="L18" s="5"/>
      <c r="M18" s="4"/>
      <c r="N18" s="5"/>
    </row>
    <row r="19" spans="1:14" ht="15">
      <c r="A19" s="137" t="s">
        <v>23</v>
      </c>
      <c r="B19" s="144"/>
      <c r="C19" s="136">
        <v>95</v>
      </c>
      <c r="D19" s="145">
        <v>5.25</v>
      </c>
      <c r="E19" s="139">
        <v>10</v>
      </c>
      <c r="F19" s="5">
        <v>17.73</v>
      </c>
      <c r="G19" s="4"/>
      <c r="H19" s="5"/>
      <c r="I19" s="4"/>
      <c r="J19" s="5"/>
      <c r="K19" s="4"/>
      <c r="L19" s="5"/>
      <c r="M19" s="4"/>
      <c r="N19" s="5"/>
    </row>
    <row r="20" spans="1:14" ht="15">
      <c r="A20" s="137" t="s">
        <v>24</v>
      </c>
      <c r="B20" s="144"/>
      <c r="C20" s="136">
        <v>190</v>
      </c>
      <c r="D20" s="145">
        <f>5.25+2.599+0.081</f>
        <v>7.930000000000001</v>
      </c>
      <c r="E20" s="139">
        <v>11</v>
      </c>
      <c r="F20" s="5">
        <v>17.73</v>
      </c>
      <c r="G20" s="4"/>
      <c r="H20" s="5"/>
      <c r="I20" s="4"/>
      <c r="J20" s="5"/>
      <c r="K20" s="4"/>
      <c r="L20" s="5"/>
      <c r="M20" s="4"/>
      <c r="N20" s="5"/>
    </row>
    <row r="21" spans="1:14" ht="15">
      <c r="A21" s="137" t="s">
        <v>25</v>
      </c>
      <c r="B21" s="144"/>
      <c r="C21" s="136">
        <v>151</v>
      </c>
      <c r="D21" s="145">
        <f>5.25+2.599+0.081</f>
        <v>7.930000000000001</v>
      </c>
      <c r="E21" s="139">
        <v>13</v>
      </c>
      <c r="F21" s="5">
        <v>17.73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38" t="s">
        <v>26</v>
      </c>
      <c r="B22" s="146"/>
      <c r="C22" s="147">
        <v>177</v>
      </c>
      <c r="D22" s="148">
        <f>5.25+2.599+0.081</f>
        <v>7.930000000000001</v>
      </c>
      <c r="E22" s="82">
        <v>39</v>
      </c>
      <c r="F22" s="3">
        <v>17.73</v>
      </c>
      <c r="G22" s="2"/>
      <c r="H22" s="3"/>
      <c r="I22" s="2"/>
      <c r="J22" s="3"/>
      <c r="K22" s="2"/>
      <c r="L22" s="3"/>
      <c r="M22" s="2"/>
      <c r="N22" s="3"/>
    </row>
    <row r="23" spans="1:14" ht="13.5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38" customFormat="1" ht="12.75">
      <c r="A24" s="228" t="s">
        <v>32</v>
      </c>
      <c r="B24" s="228"/>
      <c r="C24" s="228"/>
      <c r="D24" s="229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s="38" customFormat="1" ht="12.75">
      <c r="A25" s="34"/>
      <c r="B25" s="33" t="s">
        <v>33</v>
      </c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s="38" customFormat="1" ht="12.75">
      <c r="A26" s="34"/>
      <c r="B26" s="228" t="s">
        <v>35</v>
      </c>
      <c r="C26" s="228"/>
      <c r="D26" s="228"/>
      <c r="E26" s="229"/>
      <c r="F26" s="34"/>
      <c r="G26" s="34"/>
      <c r="H26" s="34"/>
      <c r="I26" s="34"/>
      <c r="J26" s="34"/>
      <c r="K26" s="34"/>
      <c r="L26" s="34"/>
      <c r="M26" s="34"/>
      <c r="N26" s="34"/>
    </row>
    <row r="27" spans="1:14" s="38" customFormat="1" ht="12.75">
      <c r="A27" s="34"/>
      <c r="B27" s="228" t="s">
        <v>34</v>
      </c>
      <c r="C27" s="228"/>
      <c r="D27" s="228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s="31" customFormat="1" ht="14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="31" customFormat="1" ht="14.25"/>
  </sheetData>
  <mergeCells count="19">
    <mergeCell ref="I9:J9"/>
    <mergeCell ref="K9:L9"/>
    <mergeCell ref="F9:F10"/>
    <mergeCell ref="G9:H9"/>
    <mergeCell ref="E9:E10"/>
    <mergeCell ref="B26:E26"/>
    <mergeCell ref="B27:D27"/>
    <mergeCell ref="A24:D24"/>
    <mergeCell ref="B9:C10"/>
    <mergeCell ref="I1:K1"/>
    <mergeCell ref="I2:K2"/>
    <mergeCell ref="I3:K3"/>
    <mergeCell ref="M9:N9"/>
    <mergeCell ref="A6:N7"/>
    <mergeCell ref="A8:A10"/>
    <mergeCell ref="B8:D8"/>
    <mergeCell ref="E8:F8"/>
    <mergeCell ref="G8:N8"/>
    <mergeCell ref="D9:D10"/>
  </mergeCells>
  <printOptions/>
  <pageMargins left="0.2" right="0.2" top="0.32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9">
      <selection activeCell="D47" sqref="D47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5" customFormat="1" ht="15">
      <c r="A1" s="30" t="s">
        <v>42</v>
      </c>
      <c r="B1" s="28" t="s">
        <v>39</v>
      </c>
      <c r="C1" s="28"/>
      <c r="E1" s="29">
        <v>50735</v>
      </c>
      <c r="F1" s="29"/>
      <c r="G1" s="29"/>
      <c r="H1" s="29"/>
      <c r="I1" s="334" t="s">
        <v>29</v>
      </c>
      <c r="J1" s="334"/>
      <c r="K1" s="334"/>
      <c r="L1" s="39">
        <v>1035</v>
      </c>
      <c r="M1" s="29"/>
      <c r="N1" s="29"/>
    </row>
    <row r="2" spans="1:14" s="35" customFormat="1" ht="15">
      <c r="A2" s="28" t="s">
        <v>1</v>
      </c>
      <c r="B2" s="28" t="s">
        <v>55</v>
      </c>
      <c r="C2" s="28"/>
      <c r="D2" s="29"/>
      <c r="E2" s="29">
        <v>51975</v>
      </c>
      <c r="F2" s="29"/>
      <c r="G2" s="29"/>
      <c r="H2" s="29"/>
      <c r="I2" s="334" t="s">
        <v>2</v>
      </c>
      <c r="J2" s="334"/>
      <c r="K2" s="334"/>
      <c r="L2" s="29" t="s">
        <v>50</v>
      </c>
      <c r="M2" s="29"/>
      <c r="N2" s="29"/>
    </row>
    <row r="3" spans="1:14" s="35" customFormat="1" ht="15">
      <c r="A3" s="28" t="s">
        <v>0</v>
      </c>
      <c r="B3" s="28" t="s">
        <v>38</v>
      </c>
      <c r="C3" s="28"/>
      <c r="D3" s="29"/>
      <c r="E3" s="29"/>
      <c r="F3" s="29"/>
      <c r="G3" s="29"/>
      <c r="H3" s="29"/>
      <c r="I3" s="334" t="s">
        <v>3</v>
      </c>
      <c r="J3" s="334"/>
      <c r="K3" s="334"/>
      <c r="L3" s="29">
        <v>5</v>
      </c>
      <c r="M3" s="29"/>
      <c r="N3" s="29"/>
    </row>
    <row r="4" spans="1:14" s="35" customFormat="1" ht="15">
      <c r="A4" s="28" t="s">
        <v>4</v>
      </c>
      <c r="B4" s="29" t="s">
        <v>50</v>
      </c>
      <c r="C4" s="29"/>
      <c r="D4" s="29"/>
      <c r="E4" s="29"/>
      <c r="F4" s="29"/>
      <c r="G4" s="29"/>
      <c r="H4" s="29"/>
      <c r="I4" s="28" t="s">
        <v>31</v>
      </c>
      <c r="J4" s="28"/>
      <c r="K4" s="28"/>
      <c r="L4" s="29" t="s">
        <v>63</v>
      </c>
      <c r="M4" s="29"/>
      <c r="N4" s="29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6"/>
      <c r="L5" s="46" t="s">
        <v>68</v>
      </c>
      <c r="M5" s="46"/>
      <c r="N5" s="1"/>
    </row>
    <row r="6" spans="1:14" ht="13.5" thickTop="1">
      <c r="A6" s="246" t="s">
        <v>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8"/>
    </row>
    <row r="7" spans="1:14" ht="13.5" thickBot="1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4" ht="16.5" thickBot="1" thickTop="1">
      <c r="A8" s="221" t="s">
        <v>6</v>
      </c>
      <c r="B8" s="230" t="s">
        <v>7</v>
      </c>
      <c r="C8" s="207"/>
      <c r="D8" s="208"/>
      <c r="E8" s="230" t="s">
        <v>11</v>
      </c>
      <c r="F8" s="208"/>
      <c r="G8" s="216" t="s">
        <v>15</v>
      </c>
      <c r="H8" s="217"/>
      <c r="I8" s="217"/>
      <c r="J8" s="217"/>
      <c r="K8" s="217"/>
      <c r="L8" s="217"/>
      <c r="M8" s="217"/>
      <c r="N8" s="218"/>
    </row>
    <row r="9" spans="1:14" ht="13.5" thickTop="1">
      <c r="A9" s="222"/>
      <c r="B9" s="211" t="s">
        <v>8</v>
      </c>
      <c r="C9" s="210"/>
      <c r="D9" s="219" t="s">
        <v>9</v>
      </c>
      <c r="E9" s="224" t="s">
        <v>10</v>
      </c>
      <c r="F9" s="219" t="s">
        <v>9</v>
      </c>
      <c r="G9" s="241" t="s">
        <v>27</v>
      </c>
      <c r="H9" s="242"/>
      <c r="I9" s="241" t="s">
        <v>28</v>
      </c>
      <c r="J9" s="242"/>
      <c r="K9" s="241" t="s">
        <v>13</v>
      </c>
      <c r="L9" s="242"/>
      <c r="M9" s="241" t="s">
        <v>14</v>
      </c>
      <c r="N9" s="242"/>
    </row>
    <row r="10" spans="1:14" ht="15" thickBot="1">
      <c r="A10" s="223"/>
      <c r="B10" s="330"/>
      <c r="C10" s="200"/>
      <c r="D10" s="226"/>
      <c r="E10" s="225"/>
      <c r="F10" s="226"/>
      <c r="G10" s="19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327" t="s">
        <v>16</v>
      </c>
      <c r="B11" s="6" t="s">
        <v>97</v>
      </c>
      <c r="C11" s="97">
        <v>14460</v>
      </c>
      <c r="D11" s="7">
        <v>6.429</v>
      </c>
      <c r="E11" s="224">
        <f>177+114</f>
        <v>291</v>
      </c>
      <c r="F11" s="219">
        <v>17.73</v>
      </c>
      <c r="G11" s="209">
        <f>265.8*84</f>
        <v>22327.2</v>
      </c>
      <c r="H11" s="245">
        <v>12.33</v>
      </c>
      <c r="I11" s="8"/>
      <c r="J11" s="9"/>
      <c r="K11" s="8"/>
      <c r="L11" s="9"/>
      <c r="M11" s="8"/>
      <c r="N11" s="9"/>
    </row>
    <row r="12" spans="1:14" ht="13.5" customHeight="1">
      <c r="A12" s="328"/>
      <c r="B12" s="22" t="s">
        <v>98</v>
      </c>
      <c r="C12" s="129">
        <v>6960</v>
      </c>
      <c r="D12" s="23">
        <v>2.143</v>
      </c>
      <c r="E12" s="320"/>
      <c r="F12" s="234"/>
      <c r="G12" s="238"/>
      <c r="H12" s="240"/>
      <c r="I12" s="8"/>
      <c r="J12" s="9"/>
      <c r="K12" s="8"/>
      <c r="L12" s="9"/>
      <c r="M12" s="8"/>
      <c r="N12" s="9"/>
    </row>
    <row r="13" spans="1:14" ht="12.75">
      <c r="A13" s="328" t="s">
        <v>17</v>
      </c>
      <c r="B13" s="15" t="s">
        <v>97</v>
      </c>
      <c r="C13" s="130">
        <v>13920</v>
      </c>
      <c r="D13" s="16">
        <v>6.429</v>
      </c>
      <c r="E13" s="318">
        <f>207+103</f>
        <v>310</v>
      </c>
      <c r="F13" s="233">
        <v>17.73</v>
      </c>
      <c r="G13" s="237">
        <f>265.8*84</f>
        <v>22327.2</v>
      </c>
      <c r="H13" s="239">
        <v>12.33</v>
      </c>
      <c r="I13" s="15"/>
      <c r="J13" s="16"/>
      <c r="K13" s="15"/>
      <c r="L13" s="16"/>
      <c r="M13" s="15"/>
      <c r="N13" s="16"/>
    </row>
    <row r="14" spans="1:14" ht="14.25" customHeight="1">
      <c r="A14" s="328"/>
      <c r="B14" s="22" t="s">
        <v>98</v>
      </c>
      <c r="C14" s="129">
        <v>6480</v>
      </c>
      <c r="D14" s="23">
        <v>2.143</v>
      </c>
      <c r="E14" s="320"/>
      <c r="F14" s="234"/>
      <c r="G14" s="238"/>
      <c r="H14" s="240"/>
      <c r="I14" s="8"/>
      <c r="J14" s="9"/>
      <c r="K14" s="8"/>
      <c r="L14" s="9"/>
      <c r="M14" s="8"/>
      <c r="N14" s="9"/>
    </row>
    <row r="15" spans="1:14" ht="14.25" customHeight="1">
      <c r="A15" s="328" t="s">
        <v>18</v>
      </c>
      <c r="B15" s="15" t="s">
        <v>97</v>
      </c>
      <c r="C15" s="130">
        <v>15960</v>
      </c>
      <c r="D15" s="16">
        <v>6.429</v>
      </c>
      <c r="E15" s="318">
        <f>247+106</f>
        <v>353</v>
      </c>
      <c r="F15" s="233">
        <v>17.73</v>
      </c>
      <c r="G15" s="237">
        <f>265.8*84</f>
        <v>22327.2</v>
      </c>
      <c r="H15" s="239">
        <v>12.33</v>
      </c>
      <c r="I15" s="15"/>
      <c r="J15" s="16"/>
      <c r="K15" s="15"/>
      <c r="L15" s="16"/>
      <c r="M15" s="15"/>
      <c r="N15" s="16"/>
    </row>
    <row r="16" spans="1:14" ht="12.75">
      <c r="A16" s="328"/>
      <c r="B16" s="22" t="s">
        <v>98</v>
      </c>
      <c r="C16" s="129">
        <v>7500</v>
      </c>
      <c r="D16" s="23">
        <v>2.143</v>
      </c>
      <c r="E16" s="320"/>
      <c r="F16" s="234"/>
      <c r="G16" s="238"/>
      <c r="H16" s="240"/>
      <c r="I16" s="8"/>
      <c r="J16" s="9"/>
      <c r="K16" s="8"/>
      <c r="L16" s="9"/>
      <c r="M16" s="8"/>
      <c r="N16" s="9"/>
    </row>
    <row r="17" spans="1:14" ht="14.25" customHeight="1">
      <c r="A17" s="328" t="s">
        <v>19</v>
      </c>
      <c r="B17" s="15" t="s">
        <v>97</v>
      </c>
      <c r="C17" s="130">
        <v>14280</v>
      </c>
      <c r="D17" s="16">
        <v>6.429</v>
      </c>
      <c r="E17" s="318">
        <f>116+238</f>
        <v>354</v>
      </c>
      <c r="F17" s="233">
        <v>17.73</v>
      </c>
      <c r="G17" s="237">
        <f>265.8*84</f>
        <v>22327.2</v>
      </c>
      <c r="H17" s="239">
        <v>12.33</v>
      </c>
      <c r="I17" s="15"/>
      <c r="J17" s="16"/>
      <c r="K17" s="15"/>
      <c r="L17" s="16"/>
      <c r="M17" s="15"/>
      <c r="N17" s="16"/>
    </row>
    <row r="18" spans="1:14" ht="12.75">
      <c r="A18" s="328"/>
      <c r="B18" s="22" t="s">
        <v>98</v>
      </c>
      <c r="C18" s="129">
        <v>6420</v>
      </c>
      <c r="D18" s="23">
        <v>2.143</v>
      </c>
      <c r="E18" s="320"/>
      <c r="F18" s="234"/>
      <c r="G18" s="238"/>
      <c r="H18" s="240"/>
      <c r="I18" s="8"/>
      <c r="J18" s="9"/>
      <c r="K18" s="8"/>
      <c r="L18" s="9"/>
      <c r="M18" s="8"/>
      <c r="N18" s="9"/>
    </row>
    <row r="19" spans="1:14" ht="12.75" customHeight="1">
      <c r="A19" s="315" t="s">
        <v>20</v>
      </c>
      <c r="B19" s="15" t="s">
        <v>110</v>
      </c>
      <c r="C19" s="130">
        <v>14460</v>
      </c>
      <c r="D19" s="16">
        <v>6.429</v>
      </c>
      <c r="E19" s="318">
        <f>114+211</f>
        <v>325</v>
      </c>
      <c r="F19" s="233">
        <v>17.73</v>
      </c>
      <c r="G19" s="237">
        <f>265.8*84</f>
        <v>22327.2</v>
      </c>
      <c r="H19" s="233">
        <v>12.33</v>
      </c>
      <c r="I19" s="15"/>
      <c r="J19" s="16"/>
      <c r="K19" s="15"/>
      <c r="L19" s="16"/>
      <c r="M19" s="15"/>
      <c r="N19" s="16"/>
    </row>
    <row r="20" spans="1:14" ht="12.75" customHeight="1">
      <c r="A20" s="316"/>
      <c r="B20" s="8" t="s">
        <v>111</v>
      </c>
      <c r="C20" s="131">
        <v>7620</v>
      </c>
      <c r="D20" s="9">
        <v>2.143</v>
      </c>
      <c r="E20" s="319"/>
      <c r="F20" s="220"/>
      <c r="G20" s="321"/>
      <c r="H20" s="220"/>
      <c r="I20" s="8"/>
      <c r="J20" s="9"/>
      <c r="K20" s="8"/>
      <c r="L20" s="9"/>
      <c r="M20" s="8"/>
      <c r="N20" s="9"/>
    </row>
    <row r="21" spans="1:14" ht="12.75" customHeight="1">
      <c r="A21" s="316"/>
      <c r="B21" s="8" t="s">
        <v>112</v>
      </c>
      <c r="C21" s="131">
        <v>5040</v>
      </c>
      <c r="D21" s="9">
        <v>1.14</v>
      </c>
      <c r="E21" s="319"/>
      <c r="F21" s="220"/>
      <c r="G21" s="321"/>
      <c r="H21" s="220"/>
      <c r="I21" s="8"/>
      <c r="J21" s="9"/>
      <c r="K21" s="8"/>
      <c r="L21" s="9"/>
      <c r="M21" s="8"/>
      <c r="N21" s="9"/>
    </row>
    <row r="22" spans="1:14" ht="12.75" customHeight="1">
      <c r="A22" s="316"/>
      <c r="B22" s="8" t="s">
        <v>113</v>
      </c>
      <c r="C22" s="131">
        <v>194.28</v>
      </c>
      <c r="D22" s="9">
        <v>803.228</v>
      </c>
      <c r="E22" s="319"/>
      <c r="F22" s="220"/>
      <c r="G22" s="321"/>
      <c r="H22" s="220"/>
      <c r="I22" s="8"/>
      <c r="J22" s="9"/>
      <c r="K22" s="8"/>
      <c r="L22" s="9"/>
      <c r="M22" s="8"/>
      <c r="N22" s="9"/>
    </row>
    <row r="23" spans="1:14" ht="12.75" customHeight="1">
      <c r="A23" s="315" t="s">
        <v>71</v>
      </c>
      <c r="B23" s="15" t="s">
        <v>115</v>
      </c>
      <c r="C23" s="130">
        <v>16200</v>
      </c>
      <c r="D23" s="16">
        <v>6.429</v>
      </c>
      <c r="E23" s="318">
        <f>232+114</f>
        <v>346</v>
      </c>
      <c r="F23" s="233">
        <v>17.73</v>
      </c>
      <c r="G23" s="237">
        <f>265.8*84</f>
        <v>22327.2</v>
      </c>
      <c r="H23" s="233">
        <v>12.33</v>
      </c>
      <c r="I23" s="15"/>
      <c r="J23" s="16"/>
      <c r="K23" s="15"/>
      <c r="L23" s="16"/>
      <c r="M23" s="15"/>
      <c r="N23" s="16"/>
    </row>
    <row r="24" spans="1:14" ht="12.75" customHeight="1">
      <c r="A24" s="316"/>
      <c r="B24" s="8" t="s">
        <v>116</v>
      </c>
      <c r="C24" s="131">
        <v>6960</v>
      </c>
      <c r="D24" s="9">
        <v>2.143</v>
      </c>
      <c r="E24" s="319"/>
      <c r="F24" s="220"/>
      <c r="G24" s="321"/>
      <c r="H24" s="220"/>
      <c r="I24" s="8"/>
      <c r="J24" s="9"/>
      <c r="K24" s="8"/>
      <c r="L24" s="9"/>
      <c r="M24" s="8"/>
      <c r="N24" s="9"/>
    </row>
    <row r="25" spans="1:14" ht="12.75" customHeight="1">
      <c r="A25" s="316"/>
      <c r="B25" s="8" t="s">
        <v>112</v>
      </c>
      <c r="C25" s="131">
        <v>5520</v>
      </c>
      <c r="D25" s="9">
        <v>1.14</v>
      </c>
      <c r="E25" s="319"/>
      <c r="F25" s="220"/>
      <c r="G25" s="321"/>
      <c r="H25" s="220"/>
      <c r="I25" s="8"/>
      <c r="J25" s="9"/>
      <c r="K25" s="8"/>
      <c r="L25" s="9"/>
      <c r="M25" s="8"/>
      <c r="N25" s="9"/>
    </row>
    <row r="26" spans="1:14" ht="12.75" customHeight="1">
      <c r="A26" s="316"/>
      <c r="B26" s="8" t="s">
        <v>113</v>
      </c>
      <c r="C26" s="131">
        <v>195.48</v>
      </c>
      <c r="D26" s="9">
        <v>803.228</v>
      </c>
      <c r="E26" s="319"/>
      <c r="F26" s="220"/>
      <c r="G26" s="321"/>
      <c r="H26" s="220"/>
      <c r="I26" s="8"/>
      <c r="J26" s="9"/>
      <c r="K26" s="8"/>
      <c r="L26" s="9"/>
      <c r="M26" s="8"/>
      <c r="N26" s="9"/>
    </row>
    <row r="27" spans="1:14" ht="15" customHeight="1">
      <c r="A27" s="315" t="s">
        <v>72</v>
      </c>
      <c r="B27" s="15" t="s">
        <v>115</v>
      </c>
      <c r="C27" s="15">
        <v>12120</v>
      </c>
      <c r="D27" s="16">
        <v>6.429</v>
      </c>
      <c r="E27" s="318">
        <f>202+99</f>
        <v>301</v>
      </c>
      <c r="F27" s="233">
        <v>17.73</v>
      </c>
      <c r="G27" s="237">
        <f>265.8*84</f>
        <v>22327.2</v>
      </c>
      <c r="H27" s="233">
        <v>12.33</v>
      </c>
      <c r="I27" s="15"/>
      <c r="J27" s="16"/>
      <c r="K27" s="15"/>
      <c r="L27" s="16"/>
      <c r="M27" s="15"/>
      <c r="N27" s="16"/>
    </row>
    <row r="28" spans="1:14" ht="15" customHeight="1">
      <c r="A28" s="316"/>
      <c r="B28" s="8" t="s">
        <v>116</v>
      </c>
      <c r="C28" s="8">
        <v>5700</v>
      </c>
      <c r="D28" s="9">
        <v>2.143</v>
      </c>
      <c r="E28" s="319"/>
      <c r="F28" s="220"/>
      <c r="G28" s="321"/>
      <c r="H28" s="220"/>
      <c r="I28" s="8"/>
      <c r="J28" s="9"/>
      <c r="K28" s="8"/>
      <c r="L28" s="9"/>
      <c r="M28" s="8"/>
      <c r="N28" s="9"/>
    </row>
    <row r="29" spans="1:14" ht="15" customHeight="1">
      <c r="A29" s="316"/>
      <c r="B29" s="8" t="s">
        <v>112</v>
      </c>
      <c r="C29" s="8">
        <v>5580</v>
      </c>
      <c r="D29" s="9">
        <v>1.14</v>
      </c>
      <c r="E29" s="319"/>
      <c r="F29" s="220"/>
      <c r="G29" s="321"/>
      <c r="H29" s="220"/>
      <c r="I29" s="8"/>
      <c r="J29" s="9"/>
      <c r="K29" s="8"/>
      <c r="L29" s="9"/>
      <c r="M29" s="8"/>
      <c r="N29" s="9"/>
    </row>
    <row r="30" spans="1:14" ht="15" customHeight="1">
      <c r="A30" s="317"/>
      <c r="B30" s="8" t="s">
        <v>113</v>
      </c>
      <c r="C30" s="8">
        <v>159.36</v>
      </c>
      <c r="D30" s="23">
        <v>803.228</v>
      </c>
      <c r="E30" s="320"/>
      <c r="F30" s="234"/>
      <c r="G30" s="238"/>
      <c r="H30" s="234"/>
      <c r="I30" s="22"/>
      <c r="J30" s="23"/>
      <c r="K30" s="22"/>
      <c r="L30" s="23"/>
      <c r="M30" s="22"/>
      <c r="N30" s="23"/>
    </row>
    <row r="31" spans="1:14" ht="15" customHeight="1">
      <c r="A31" s="315" t="s">
        <v>22</v>
      </c>
      <c r="B31" s="15" t="s">
        <v>115</v>
      </c>
      <c r="C31" s="130">
        <v>12120</v>
      </c>
      <c r="D31" s="16">
        <v>6.429</v>
      </c>
      <c r="E31" s="318">
        <f>136+68</f>
        <v>204</v>
      </c>
      <c r="F31" s="233">
        <v>17.73</v>
      </c>
      <c r="G31" s="237">
        <f>265.8*84</f>
        <v>22327.2</v>
      </c>
      <c r="H31" s="233">
        <v>12.33</v>
      </c>
      <c r="I31" s="22"/>
      <c r="J31" s="23"/>
      <c r="K31" s="22"/>
      <c r="L31" s="23"/>
      <c r="M31" s="22"/>
      <c r="N31" s="23"/>
    </row>
    <row r="32" spans="1:14" ht="15" customHeight="1">
      <c r="A32" s="316"/>
      <c r="B32" s="8" t="s">
        <v>116</v>
      </c>
      <c r="C32" s="131">
        <v>4440</v>
      </c>
      <c r="D32" s="9">
        <v>2.143</v>
      </c>
      <c r="E32" s="319"/>
      <c r="F32" s="220"/>
      <c r="G32" s="321"/>
      <c r="H32" s="220"/>
      <c r="I32" s="22"/>
      <c r="J32" s="23"/>
      <c r="K32" s="22"/>
      <c r="L32" s="23"/>
      <c r="M32" s="22"/>
      <c r="N32" s="23"/>
    </row>
    <row r="33" spans="1:14" ht="15" customHeight="1">
      <c r="A33" s="316"/>
      <c r="B33" s="8" t="s">
        <v>112</v>
      </c>
      <c r="C33" s="131">
        <v>4920</v>
      </c>
      <c r="D33" s="9">
        <v>1.14</v>
      </c>
      <c r="E33" s="319"/>
      <c r="F33" s="220"/>
      <c r="G33" s="321"/>
      <c r="H33" s="220"/>
      <c r="I33" s="22"/>
      <c r="J33" s="23"/>
      <c r="K33" s="22"/>
      <c r="L33" s="23"/>
      <c r="M33" s="22"/>
      <c r="N33" s="23"/>
    </row>
    <row r="34" spans="1:14" ht="15" customHeight="1">
      <c r="A34" s="317"/>
      <c r="B34" s="8" t="s">
        <v>113</v>
      </c>
      <c r="C34" s="149">
        <v>187</v>
      </c>
      <c r="D34" s="23">
        <v>803.228</v>
      </c>
      <c r="E34" s="320"/>
      <c r="F34" s="234"/>
      <c r="G34" s="238"/>
      <c r="H34" s="234"/>
      <c r="I34" s="22"/>
      <c r="J34" s="23"/>
      <c r="K34" s="22"/>
      <c r="L34" s="23"/>
      <c r="M34" s="22"/>
      <c r="N34" s="23"/>
    </row>
    <row r="35" spans="1:14" ht="15" customHeight="1">
      <c r="A35" s="315" t="s">
        <v>23</v>
      </c>
      <c r="B35" s="15" t="s">
        <v>97</v>
      </c>
      <c r="C35" s="130">
        <f>17340+4020</f>
        <v>21360</v>
      </c>
      <c r="D35" s="16">
        <v>5.91</v>
      </c>
      <c r="E35" s="318">
        <f>249+108</f>
        <v>357</v>
      </c>
      <c r="F35" s="233">
        <v>17.73</v>
      </c>
      <c r="G35" s="237">
        <f>265.8*84</f>
        <v>22327.2</v>
      </c>
      <c r="H35" s="233">
        <v>12.33</v>
      </c>
      <c r="I35" s="22"/>
      <c r="J35" s="23"/>
      <c r="K35" s="22"/>
      <c r="L35" s="23"/>
      <c r="M35" s="22"/>
      <c r="N35" s="23"/>
    </row>
    <row r="36" spans="1:14" ht="15" customHeight="1">
      <c r="A36" s="316"/>
      <c r="B36" s="8" t="s">
        <v>98</v>
      </c>
      <c r="C36" s="131">
        <f>7020+2100</f>
        <v>9120</v>
      </c>
      <c r="D36" s="9">
        <v>3.94</v>
      </c>
      <c r="E36" s="319"/>
      <c r="F36" s="220"/>
      <c r="G36" s="321"/>
      <c r="H36" s="220"/>
      <c r="I36" s="22"/>
      <c r="J36" s="23"/>
      <c r="K36" s="22"/>
      <c r="L36" s="23"/>
      <c r="M36" s="22"/>
      <c r="N36" s="23"/>
    </row>
    <row r="37" spans="1:14" ht="12.75">
      <c r="A37" s="317"/>
      <c r="B37" s="76"/>
      <c r="C37" s="149"/>
      <c r="D37" s="23"/>
      <c r="E37" s="320"/>
      <c r="F37" s="234"/>
      <c r="G37" s="238"/>
      <c r="H37" s="234"/>
      <c r="I37" s="4"/>
      <c r="J37" s="5"/>
      <c r="K37" s="4"/>
      <c r="L37" s="5"/>
      <c r="M37" s="4"/>
      <c r="N37" s="5"/>
    </row>
    <row r="38" spans="1:14" ht="15" customHeight="1">
      <c r="A38" s="316" t="s">
        <v>24</v>
      </c>
      <c r="B38" s="15" t="s">
        <v>97</v>
      </c>
      <c r="C38" s="130">
        <v>18180</v>
      </c>
      <c r="D38" s="16">
        <f>5.91+2.352</f>
        <v>8.262</v>
      </c>
      <c r="E38" s="318">
        <f>107+253</f>
        <v>360</v>
      </c>
      <c r="F38" s="233">
        <v>17.73</v>
      </c>
      <c r="G38" s="237">
        <f>265.8*84</f>
        <v>22327.2</v>
      </c>
      <c r="H38" s="233">
        <v>12.33</v>
      </c>
      <c r="I38" s="4"/>
      <c r="J38" s="5"/>
      <c r="K38" s="4"/>
      <c r="L38" s="5"/>
      <c r="M38" s="4"/>
      <c r="N38" s="5"/>
    </row>
    <row r="39" spans="1:14" ht="15" customHeight="1">
      <c r="A39" s="316"/>
      <c r="B39" s="8" t="s">
        <v>98</v>
      </c>
      <c r="C39" s="131">
        <v>8160</v>
      </c>
      <c r="D39" s="9">
        <f>3.94+0.784</f>
        <v>4.724</v>
      </c>
      <c r="E39" s="319"/>
      <c r="F39" s="220"/>
      <c r="G39" s="321"/>
      <c r="H39" s="220"/>
      <c r="I39" s="4"/>
      <c r="J39" s="5"/>
      <c r="K39" s="4"/>
      <c r="L39" s="5"/>
      <c r="M39" s="4"/>
      <c r="N39" s="5"/>
    </row>
    <row r="40" spans="1:14" ht="12.75">
      <c r="A40" s="317"/>
      <c r="B40" s="76"/>
      <c r="C40" s="149">
        <f>4560+2580</f>
        <v>7140</v>
      </c>
      <c r="D40" s="23">
        <f>1.97</f>
        <v>1.97</v>
      </c>
      <c r="E40" s="320"/>
      <c r="F40" s="234"/>
      <c r="G40" s="238"/>
      <c r="H40" s="234"/>
      <c r="I40" s="4"/>
      <c r="J40" s="5"/>
      <c r="K40" s="4"/>
      <c r="L40" s="5"/>
      <c r="M40" s="4"/>
      <c r="N40" s="5"/>
    </row>
    <row r="41" spans="1:14" ht="12.75">
      <c r="A41" s="315" t="s">
        <v>25</v>
      </c>
      <c r="B41" s="15" t="s">
        <v>97</v>
      </c>
      <c r="C41" s="130">
        <f>13980</f>
        <v>13980</v>
      </c>
      <c r="D41" s="16">
        <f>5.91+2.352+0.081</f>
        <v>8.343</v>
      </c>
      <c r="E41" s="318">
        <f>196+103</f>
        <v>299</v>
      </c>
      <c r="F41" s="233">
        <v>17.73</v>
      </c>
      <c r="G41" s="237">
        <f>265.8*84</f>
        <v>22327.2</v>
      </c>
      <c r="H41" s="233">
        <v>12.33</v>
      </c>
      <c r="I41" s="4"/>
      <c r="J41" s="5"/>
      <c r="K41" s="4"/>
      <c r="L41" s="5"/>
      <c r="M41" s="4"/>
      <c r="N41" s="5"/>
    </row>
    <row r="42" spans="1:14" ht="15" customHeight="1">
      <c r="A42" s="316"/>
      <c r="B42" s="8" t="s">
        <v>98</v>
      </c>
      <c r="C42" s="131">
        <f>5100+2880</f>
        <v>7980</v>
      </c>
      <c r="D42" s="9">
        <f>2.394+0.081</f>
        <v>2.475</v>
      </c>
      <c r="E42" s="319"/>
      <c r="F42" s="220"/>
      <c r="G42" s="321"/>
      <c r="H42" s="220"/>
      <c r="I42" s="4"/>
      <c r="J42" s="5"/>
      <c r="K42" s="4"/>
      <c r="L42" s="5"/>
      <c r="M42" s="4"/>
      <c r="N42" s="5"/>
    </row>
    <row r="43" spans="1:14" ht="12.75">
      <c r="A43" s="317"/>
      <c r="B43" s="76"/>
      <c r="C43" s="150">
        <v>7140</v>
      </c>
      <c r="D43" s="23">
        <f>3.94+0.784+0.081</f>
        <v>4.805000000000001</v>
      </c>
      <c r="E43" s="320"/>
      <c r="F43" s="234"/>
      <c r="G43" s="238"/>
      <c r="H43" s="234"/>
      <c r="I43" s="4"/>
      <c r="J43" s="5"/>
      <c r="K43" s="4"/>
      <c r="L43" s="5"/>
      <c r="M43" s="4"/>
      <c r="N43" s="5"/>
    </row>
    <row r="44" spans="1:14" ht="12.75">
      <c r="A44" s="235" t="s">
        <v>26</v>
      </c>
      <c r="B44" s="85" t="s">
        <v>97</v>
      </c>
      <c r="C44" s="131">
        <v>18180</v>
      </c>
      <c r="D44" s="101">
        <f>5.91+2.352+0.081</f>
        <v>8.343</v>
      </c>
      <c r="E44" s="318">
        <f>246+125</f>
        <v>371</v>
      </c>
      <c r="F44" s="233">
        <v>17.73</v>
      </c>
      <c r="G44" s="237">
        <f>265.8*84</f>
        <v>22327.2</v>
      </c>
      <c r="H44" s="233">
        <v>12.33</v>
      </c>
      <c r="I44" s="15"/>
      <c r="J44" s="16"/>
      <c r="K44" s="15"/>
      <c r="L44" s="16"/>
      <c r="M44" s="15"/>
      <c r="N44" s="16"/>
    </row>
    <row r="45" spans="1:14" ht="15" customHeight="1">
      <c r="A45" s="335"/>
      <c r="B45" s="85" t="s">
        <v>98</v>
      </c>
      <c r="C45" s="131">
        <v>1380</v>
      </c>
      <c r="D45" s="9">
        <f>3.94+0.784+0.081</f>
        <v>4.805000000000001</v>
      </c>
      <c r="E45" s="319"/>
      <c r="F45" s="220"/>
      <c r="G45" s="321"/>
      <c r="H45" s="220"/>
      <c r="I45" s="15"/>
      <c r="J45" s="16"/>
      <c r="K45" s="15"/>
      <c r="L45" s="16"/>
      <c r="M45" s="15"/>
      <c r="N45" s="16"/>
    </row>
    <row r="46" spans="1:14" ht="13.5" thickBot="1">
      <c r="A46" s="199"/>
      <c r="B46" s="88"/>
      <c r="C46" s="151">
        <f>6429+2091</f>
        <v>8520</v>
      </c>
      <c r="D46" s="23">
        <f>2.394</f>
        <v>2.394</v>
      </c>
      <c r="E46" s="225"/>
      <c r="F46" s="226"/>
      <c r="G46" s="201"/>
      <c r="H46" s="226"/>
      <c r="I46" s="2"/>
      <c r="J46" s="3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8" customFormat="1" ht="12.75">
      <c r="A48" s="228" t="s">
        <v>32</v>
      </c>
      <c r="B48" s="228"/>
      <c r="C48" s="228"/>
      <c r="D48" s="229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s="38" customFormat="1" ht="12.75">
      <c r="A49" s="34"/>
      <c r="B49" s="33" t="s">
        <v>33</v>
      </c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s="38" customFormat="1" ht="12.75">
      <c r="A50" s="34"/>
      <c r="B50" s="228" t="s">
        <v>35</v>
      </c>
      <c r="C50" s="228"/>
      <c r="D50" s="228"/>
      <c r="E50" s="229"/>
      <c r="F50" s="34"/>
      <c r="G50" s="34"/>
      <c r="H50" s="34"/>
      <c r="I50" s="34"/>
      <c r="J50" s="34"/>
      <c r="K50" s="34"/>
      <c r="L50" s="34"/>
      <c r="M50" s="34"/>
      <c r="N50" s="34"/>
    </row>
    <row r="51" spans="1:14" s="38" customFormat="1" ht="12.75">
      <c r="A51" s="34"/>
      <c r="B51" s="228" t="s">
        <v>34</v>
      </c>
      <c r="C51" s="228"/>
      <c r="D51" s="228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4.25">
      <c r="A52" s="27"/>
      <c r="B52" s="27"/>
      <c r="C52" s="27"/>
      <c r="D52" s="27"/>
      <c r="E52" s="27"/>
      <c r="F52" s="27"/>
      <c r="G52" s="27"/>
      <c r="H52" s="1"/>
      <c r="I52" s="1"/>
      <c r="J52" s="1"/>
      <c r="K52" s="1"/>
      <c r="L52" s="1"/>
      <c r="M52" s="1"/>
      <c r="N52" s="1"/>
    </row>
    <row r="53" spans="1:7" ht="14.25">
      <c r="A53" s="31"/>
      <c r="B53" s="31"/>
      <c r="C53" s="31"/>
      <c r="D53" s="31"/>
      <c r="E53" s="31"/>
      <c r="F53" s="31"/>
      <c r="G53" s="31"/>
    </row>
    <row r="54" spans="1:7" ht="14.25">
      <c r="A54" s="31"/>
      <c r="B54" s="31"/>
      <c r="C54" s="31"/>
      <c r="D54" s="31"/>
      <c r="E54" s="31"/>
      <c r="F54" s="31"/>
      <c r="G54" s="31"/>
    </row>
    <row r="55" spans="1:7" ht="14.25">
      <c r="A55" s="31"/>
      <c r="B55" s="31"/>
      <c r="C55" s="31"/>
      <c r="D55" s="31"/>
      <c r="E55" s="31"/>
      <c r="F55" s="31"/>
      <c r="G55" s="31"/>
    </row>
    <row r="56" spans="1:7" ht="14.25">
      <c r="A56" s="31"/>
      <c r="B56" s="31"/>
      <c r="C56" s="31"/>
      <c r="D56" s="31"/>
      <c r="E56" s="31"/>
      <c r="F56" s="31"/>
      <c r="G56" s="31"/>
    </row>
  </sheetData>
  <mergeCells count="79"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  <mergeCell ref="G41:G43"/>
    <mergeCell ref="A31:A34"/>
    <mergeCell ref="G31:G34"/>
    <mergeCell ref="H31:H34"/>
    <mergeCell ref="E31:E34"/>
    <mergeCell ref="F31:F34"/>
    <mergeCell ref="H35:H37"/>
    <mergeCell ref="A35:A37"/>
    <mergeCell ref="E35:E37"/>
    <mergeCell ref="F35:F37"/>
    <mergeCell ref="H27:H30"/>
    <mergeCell ref="A27:A30"/>
    <mergeCell ref="E27:E30"/>
    <mergeCell ref="F27:F30"/>
    <mergeCell ref="G27:G30"/>
    <mergeCell ref="A19:A22"/>
    <mergeCell ref="E19:E22"/>
    <mergeCell ref="F19:F22"/>
    <mergeCell ref="G19:G22"/>
    <mergeCell ref="I1:K1"/>
    <mergeCell ref="I2:K2"/>
    <mergeCell ref="I3:K3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A15:A16"/>
    <mergeCell ref="E11:E12"/>
    <mergeCell ref="B50:E50"/>
    <mergeCell ref="B51:D51"/>
    <mergeCell ref="A11:A12"/>
    <mergeCell ref="I9:J9"/>
    <mergeCell ref="E9:E10"/>
    <mergeCell ref="F9:F10"/>
    <mergeCell ref="G9:H9"/>
    <mergeCell ref="A13:A14"/>
    <mergeCell ref="A17:A18"/>
    <mergeCell ref="H19:H22"/>
    <mergeCell ref="F11:F12"/>
    <mergeCell ref="E13:E14"/>
    <mergeCell ref="F13:F14"/>
    <mergeCell ref="E15:E16"/>
    <mergeCell ref="F15:F16"/>
    <mergeCell ref="F17:F18"/>
    <mergeCell ref="E17:E18"/>
    <mergeCell ref="G11:G12"/>
    <mergeCell ref="H11:H12"/>
    <mergeCell ref="H13:H14"/>
    <mergeCell ref="G13:G14"/>
    <mergeCell ref="G15:G16"/>
    <mergeCell ref="H15:H16"/>
    <mergeCell ref="G17:G18"/>
    <mergeCell ref="H17:H18"/>
    <mergeCell ref="H23:H26"/>
    <mergeCell ref="A23:A26"/>
    <mergeCell ref="E23:E26"/>
    <mergeCell ref="F23:F26"/>
    <mergeCell ref="G23:G26"/>
    <mergeCell ref="G35:G37"/>
    <mergeCell ref="H38:H40"/>
    <mergeCell ref="A38:A40"/>
    <mergeCell ref="E38:E40"/>
    <mergeCell ref="F38:F40"/>
    <mergeCell ref="G38:G40"/>
  </mergeCells>
  <printOptions/>
  <pageMargins left="0.2" right="0.2" top="0.24" bottom="0.49" header="0.5" footer="0.4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3">
      <selection activeCell="D35" sqref="D35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5" customFormat="1" ht="15" customHeight="1">
      <c r="A1" s="30" t="s">
        <v>42</v>
      </c>
      <c r="B1" s="28" t="s">
        <v>51</v>
      </c>
      <c r="C1" s="28"/>
      <c r="D1" s="28"/>
      <c r="E1" s="29"/>
      <c r="F1" s="29"/>
      <c r="G1" s="29"/>
      <c r="H1" s="28" t="s">
        <v>29</v>
      </c>
      <c r="I1" s="28"/>
      <c r="J1" s="28"/>
      <c r="K1" s="29">
        <v>879</v>
      </c>
      <c r="L1" s="29"/>
      <c r="M1" s="29"/>
    </row>
    <row r="2" spans="1:13" s="35" customFormat="1" ht="15" customHeight="1">
      <c r="A2" s="28" t="s">
        <v>1</v>
      </c>
      <c r="B2" s="28" t="s">
        <v>66</v>
      </c>
      <c r="C2" s="28"/>
      <c r="D2" s="28"/>
      <c r="E2" s="29"/>
      <c r="F2" s="29"/>
      <c r="G2" s="29"/>
      <c r="H2" s="28" t="s">
        <v>2</v>
      </c>
      <c r="I2" s="28"/>
      <c r="J2" s="28"/>
      <c r="K2" s="29">
        <v>3</v>
      </c>
      <c r="L2" s="29"/>
      <c r="M2" s="29"/>
    </row>
    <row r="3" spans="1:13" s="35" customFormat="1" ht="15" customHeight="1">
      <c r="A3" s="28" t="s">
        <v>0</v>
      </c>
      <c r="B3" s="28" t="s">
        <v>66</v>
      </c>
      <c r="C3" s="28"/>
      <c r="D3" s="28"/>
      <c r="E3" s="29"/>
      <c r="F3" s="29"/>
      <c r="G3" s="29"/>
      <c r="H3" s="28" t="s">
        <v>3</v>
      </c>
      <c r="I3" s="28"/>
      <c r="J3" s="28"/>
      <c r="K3" s="29" t="s">
        <v>50</v>
      </c>
      <c r="L3" s="29"/>
      <c r="M3" s="29"/>
    </row>
    <row r="4" spans="1:14" s="35" customFormat="1" ht="15" customHeight="1">
      <c r="A4" s="28" t="s">
        <v>4</v>
      </c>
      <c r="B4" s="28" t="s">
        <v>67</v>
      </c>
      <c r="C4" s="28"/>
      <c r="D4" s="28"/>
      <c r="E4" s="29"/>
      <c r="F4" s="29"/>
      <c r="G4" s="29"/>
      <c r="H4" s="28" t="s">
        <v>31</v>
      </c>
      <c r="I4" s="28"/>
      <c r="J4" s="28"/>
      <c r="K4" s="44" t="s">
        <v>65</v>
      </c>
      <c r="L4" s="32"/>
      <c r="M4" s="32"/>
      <c r="N4" s="32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6"/>
      <c r="K5" s="46" t="s">
        <v>68</v>
      </c>
      <c r="L5" s="46"/>
      <c r="M5" s="1"/>
    </row>
    <row r="6" spans="1:14" ht="15" customHeight="1" thickTop="1">
      <c r="A6" s="246" t="s">
        <v>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8"/>
    </row>
    <row r="7" spans="1:14" ht="15" customHeight="1" thickBot="1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4" ht="15" customHeight="1" thickBot="1" thickTop="1">
      <c r="A8" s="221" t="s">
        <v>6</v>
      </c>
      <c r="B8" s="230" t="s">
        <v>7</v>
      </c>
      <c r="C8" s="207"/>
      <c r="D8" s="208"/>
      <c r="E8" s="230" t="s">
        <v>11</v>
      </c>
      <c r="F8" s="208"/>
      <c r="G8" s="216" t="s">
        <v>15</v>
      </c>
      <c r="H8" s="217"/>
      <c r="I8" s="217"/>
      <c r="J8" s="217"/>
      <c r="K8" s="217"/>
      <c r="L8" s="217"/>
      <c r="M8" s="217"/>
      <c r="N8" s="218"/>
    </row>
    <row r="9" spans="1:14" ht="15" customHeight="1" thickTop="1">
      <c r="A9" s="222"/>
      <c r="B9" s="224" t="s">
        <v>8</v>
      </c>
      <c r="C9" s="97"/>
      <c r="D9" s="219" t="s">
        <v>9</v>
      </c>
      <c r="E9" s="224" t="s">
        <v>10</v>
      </c>
      <c r="F9" s="219" t="s">
        <v>9</v>
      </c>
      <c r="G9" s="241" t="s">
        <v>27</v>
      </c>
      <c r="H9" s="242"/>
      <c r="I9" s="241" t="s">
        <v>28</v>
      </c>
      <c r="J9" s="242"/>
      <c r="K9" s="241" t="s">
        <v>13</v>
      </c>
      <c r="L9" s="242"/>
      <c r="M9" s="241" t="s">
        <v>14</v>
      </c>
      <c r="N9" s="242"/>
    </row>
    <row r="10" spans="1:14" ht="15" customHeight="1" thickBot="1">
      <c r="A10" s="223"/>
      <c r="B10" s="319"/>
      <c r="C10" s="131"/>
      <c r="D10" s="220"/>
      <c r="E10" s="225"/>
      <c r="F10" s="226"/>
      <c r="G10" s="19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" customHeight="1" thickTop="1">
      <c r="A11" s="227" t="s">
        <v>16</v>
      </c>
      <c r="B11" s="170" t="s">
        <v>103</v>
      </c>
      <c r="C11" s="170">
        <f>46+49</f>
        <v>95</v>
      </c>
      <c r="D11" s="170">
        <v>5.412</v>
      </c>
      <c r="E11" s="99"/>
      <c r="F11" s="7"/>
      <c r="G11" s="10"/>
      <c r="H11" s="11"/>
      <c r="I11" s="8"/>
      <c r="J11" s="9"/>
      <c r="K11" s="8"/>
      <c r="L11" s="9"/>
      <c r="M11" s="8"/>
      <c r="N11" s="9"/>
    </row>
    <row r="12" spans="1:14" ht="15" customHeight="1">
      <c r="A12" s="236"/>
      <c r="B12" s="171" t="s">
        <v>104</v>
      </c>
      <c r="C12" s="171">
        <f>23+24</f>
        <v>47</v>
      </c>
      <c r="D12" s="171">
        <v>1.353</v>
      </c>
      <c r="E12" s="96"/>
      <c r="F12" s="23"/>
      <c r="G12" s="13"/>
      <c r="H12" s="18"/>
      <c r="I12" s="8"/>
      <c r="J12" s="9"/>
      <c r="K12" s="8"/>
      <c r="L12" s="9"/>
      <c r="M12" s="8"/>
      <c r="N12" s="9"/>
    </row>
    <row r="13" spans="1:14" ht="15" customHeight="1">
      <c r="A13" s="235" t="s">
        <v>17</v>
      </c>
      <c r="B13" s="170" t="s">
        <v>103</v>
      </c>
      <c r="C13" s="170">
        <f>49+73</f>
        <v>122</v>
      </c>
      <c r="D13" s="170">
        <v>5.412</v>
      </c>
      <c r="E13" s="95"/>
      <c r="F13" s="9"/>
      <c r="G13" s="13"/>
      <c r="H13" s="18"/>
      <c r="I13" s="8"/>
      <c r="J13" s="9"/>
      <c r="K13" s="8"/>
      <c r="L13" s="9"/>
      <c r="M13" s="8"/>
      <c r="N13" s="9"/>
    </row>
    <row r="14" spans="1:14" ht="15" customHeight="1">
      <c r="A14" s="236"/>
      <c r="B14" s="170" t="s">
        <v>104</v>
      </c>
      <c r="C14" s="170">
        <f>25+37</f>
        <v>62</v>
      </c>
      <c r="D14" s="170">
        <v>1.353</v>
      </c>
      <c r="E14" s="83"/>
      <c r="F14" s="17"/>
      <c r="G14" s="12"/>
      <c r="H14" s="14"/>
      <c r="I14" s="4"/>
      <c r="J14" s="5"/>
      <c r="K14" s="4"/>
      <c r="L14" s="5"/>
      <c r="M14" s="4"/>
      <c r="N14" s="5"/>
    </row>
    <row r="15" spans="1:14" ht="15" customHeight="1">
      <c r="A15" s="235" t="s">
        <v>18</v>
      </c>
      <c r="B15" s="170" t="s">
        <v>103</v>
      </c>
      <c r="C15" s="170">
        <v>241</v>
      </c>
      <c r="D15" s="170">
        <v>5.412</v>
      </c>
      <c r="E15" s="83"/>
      <c r="F15" s="17"/>
      <c r="G15" s="12"/>
      <c r="H15" s="14" t="s">
        <v>117</v>
      </c>
      <c r="I15" s="4"/>
      <c r="J15" s="5"/>
      <c r="K15" s="4"/>
      <c r="L15" s="5"/>
      <c r="M15" s="4"/>
      <c r="N15" s="5"/>
    </row>
    <row r="16" spans="1:14" ht="15" customHeight="1">
      <c r="A16" s="335"/>
      <c r="B16" s="171" t="s">
        <v>104</v>
      </c>
      <c r="C16" s="170">
        <v>121</v>
      </c>
      <c r="D16" s="170">
        <v>1.353</v>
      </c>
      <c r="E16" s="83"/>
      <c r="F16" s="17"/>
      <c r="G16" s="12"/>
      <c r="H16" s="14"/>
      <c r="I16" s="4"/>
      <c r="J16" s="5"/>
      <c r="K16" s="4"/>
      <c r="L16" s="5"/>
      <c r="M16" s="4"/>
      <c r="N16" s="5"/>
    </row>
    <row r="17" spans="1:14" ht="15" customHeight="1">
      <c r="A17" s="335"/>
      <c r="B17" s="170" t="s">
        <v>103</v>
      </c>
      <c r="C17" s="170">
        <v>658</v>
      </c>
      <c r="D17" s="170">
        <v>8.118</v>
      </c>
      <c r="E17" s="83"/>
      <c r="F17" s="17"/>
      <c r="G17" s="12"/>
      <c r="H17" s="14"/>
      <c r="I17" s="4"/>
      <c r="J17" s="5"/>
      <c r="K17" s="4"/>
      <c r="L17" s="5"/>
      <c r="M17" s="4"/>
      <c r="N17" s="5"/>
    </row>
    <row r="18" spans="1:14" ht="15" customHeight="1">
      <c r="A18" s="375"/>
      <c r="B18" s="170" t="s">
        <v>104</v>
      </c>
      <c r="C18" s="136">
        <v>328</v>
      </c>
      <c r="D18" s="145">
        <v>2.03</v>
      </c>
      <c r="E18" s="139"/>
      <c r="F18" s="5"/>
      <c r="G18" s="4"/>
      <c r="H18" s="5"/>
      <c r="I18" s="4"/>
      <c r="J18" s="5"/>
      <c r="K18" s="4"/>
      <c r="L18" s="5"/>
      <c r="M18" s="4"/>
      <c r="N18" s="5"/>
    </row>
    <row r="19" spans="1:14" ht="15" customHeight="1">
      <c r="A19" s="374" t="s">
        <v>19</v>
      </c>
      <c r="B19" s="170" t="s">
        <v>103</v>
      </c>
      <c r="C19" s="136">
        <v>26</v>
      </c>
      <c r="D19" s="145">
        <v>5.412</v>
      </c>
      <c r="E19" s="139"/>
      <c r="F19" s="5"/>
      <c r="G19" s="4"/>
      <c r="H19" s="5"/>
      <c r="I19" s="4"/>
      <c r="J19" s="5"/>
      <c r="K19" s="4"/>
      <c r="L19" s="5"/>
      <c r="M19" s="4"/>
      <c r="N19" s="5"/>
    </row>
    <row r="20" spans="1:14" ht="15" customHeight="1">
      <c r="A20" s="375"/>
      <c r="B20" s="171" t="s">
        <v>104</v>
      </c>
      <c r="C20" s="136">
        <v>13</v>
      </c>
      <c r="D20" s="145">
        <v>1.353</v>
      </c>
      <c r="E20" s="139"/>
      <c r="F20" s="5"/>
      <c r="G20" s="4"/>
      <c r="H20" s="5"/>
      <c r="I20" s="4"/>
      <c r="J20" s="5"/>
      <c r="K20" s="4"/>
      <c r="L20" s="5"/>
      <c r="M20" s="4"/>
      <c r="N20" s="5"/>
    </row>
    <row r="21" spans="1:14" ht="15" customHeight="1">
      <c r="A21" s="374" t="s">
        <v>20</v>
      </c>
      <c r="B21" s="170" t="s">
        <v>103</v>
      </c>
      <c r="C21" s="136">
        <v>9</v>
      </c>
      <c r="D21" s="145">
        <v>5.412</v>
      </c>
      <c r="E21" s="139"/>
      <c r="F21" s="5"/>
      <c r="G21" s="4"/>
      <c r="H21" s="5"/>
      <c r="I21" s="4"/>
      <c r="J21" s="5"/>
      <c r="K21" s="4"/>
      <c r="L21" s="5"/>
      <c r="M21" s="4"/>
      <c r="N21" s="5"/>
    </row>
    <row r="22" spans="1:14" ht="15" customHeight="1">
      <c r="A22" s="375"/>
      <c r="B22" s="170" t="s">
        <v>104</v>
      </c>
      <c r="C22" s="136">
        <v>5</v>
      </c>
      <c r="D22" s="145">
        <v>1.353</v>
      </c>
      <c r="E22" s="139"/>
      <c r="F22" s="5"/>
      <c r="G22" s="4"/>
      <c r="H22" s="5"/>
      <c r="I22" s="4"/>
      <c r="J22" s="5"/>
      <c r="K22" s="4"/>
      <c r="L22" s="5"/>
      <c r="M22" s="4"/>
      <c r="N22" s="5"/>
    </row>
    <row r="23" spans="1:14" ht="15" customHeight="1">
      <c r="A23" s="374" t="s">
        <v>21</v>
      </c>
      <c r="B23" s="170" t="s">
        <v>103</v>
      </c>
      <c r="C23" s="136">
        <v>6</v>
      </c>
      <c r="D23" s="145">
        <v>5.412</v>
      </c>
      <c r="E23" s="139"/>
      <c r="F23" s="5"/>
      <c r="G23" s="4"/>
      <c r="H23" s="5"/>
      <c r="I23" s="4"/>
      <c r="J23" s="5"/>
      <c r="K23" s="4"/>
      <c r="L23" s="5"/>
      <c r="M23" s="4"/>
      <c r="N23" s="5"/>
    </row>
    <row r="24" spans="1:14" ht="15" customHeight="1">
      <c r="A24" s="375"/>
      <c r="B24" s="171" t="s">
        <v>104</v>
      </c>
      <c r="C24" s="136">
        <v>4</v>
      </c>
      <c r="D24" s="145">
        <v>1.353</v>
      </c>
      <c r="E24" s="139"/>
      <c r="F24" s="5"/>
      <c r="G24" s="4"/>
      <c r="H24" s="5"/>
      <c r="I24" s="4"/>
      <c r="J24" s="5"/>
      <c r="K24" s="4"/>
      <c r="L24" s="5"/>
      <c r="M24" s="4"/>
      <c r="N24" s="5"/>
    </row>
    <row r="25" spans="1:14" ht="15" customHeight="1">
      <c r="A25" s="374" t="s">
        <v>72</v>
      </c>
      <c r="B25" s="170" t="s">
        <v>103</v>
      </c>
      <c r="C25" s="136">
        <v>0</v>
      </c>
      <c r="D25" s="145"/>
      <c r="E25" s="139"/>
      <c r="F25" s="5"/>
      <c r="G25" s="4"/>
      <c r="H25" s="5"/>
      <c r="I25" s="4"/>
      <c r="J25" s="5"/>
      <c r="K25" s="4"/>
      <c r="L25" s="5"/>
      <c r="M25" s="4"/>
      <c r="N25" s="5"/>
    </row>
    <row r="26" spans="1:14" ht="15" customHeight="1">
      <c r="A26" s="375"/>
      <c r="B26" s="170" t="s">
        <v>104</v>
      </c>
      <c r="C26" s="136">
        <v>0</v>
      </c>
      <c r="D26" s="145"/>
      <c r="E26" s="139"/>
      <c r="F26" s="5"/>
      <c r="G26" s="4"/>
      <c r="H26" s="5"/>
      <c r="I26" s="4"/>
      <c r="J26" s="5"/>
      <c r="K26" s="4"/>
      <c r="L26" s="5"/>
      <c r="M26" s="4"/>
      <c r="N26" s="5"/>
    </row>
    <row r="27" spans="1:14" ht="15" customHeight="1">
      <c r="A27" s="374" t="s">
        <v>22</v>
      </c>
      <c r="B27" s="170" t="s">
        <v>103</v>
      </c>
      <c r="C27" s="136">
        <v>0</v>
      </c>
      <c r="D27" s="145"/>
      <c r="E27" s="139"/>
      <c r="F27" s="5"/>
      <c r="G27" s="4"/>
      <c r="H27" s="5"/>
      <c r="I27" s="4"/>
      <c r="J27" s="5"/>
      <c r="K27" s="4"/>
      <c r="L27" s="5"/>
      <c r="M27" s="4"/>
      <c r="N27" s="5"/>
    </row>
    <row r="28" spans="1:14" ht="15" customHeight="1">
      <c r="A28" s="375"/>
      <c r="B28" s="171" t="s">
        <v>104</v>
      </c>
      <c r="C28" s="136">
        <v>0</v>
      </c>
      <c r="D28" s="145"/>
      <c r="E28" s="139"/>
      <c r="F28" s="5"/>
      <c r="G28" s="4"/>
      <c r="H28" s="5"/>
      <c r="I28" s="4"/>
      <c r="J28" s="5"/>
      <c r="K28" s="4"/>
      <c r="L28" s="5"/>
      <c r="M28" s="4"/>
      <c r="N28" s="5"/>
    </row>
    <row r="29" spans="1:14" ht="15" customHeight="1">
      <c r="A29" s="235" t="s">
        <v>23</v>
      </c>
      <c r="B29" s="170" t="s">
        <v>103</v>
      </c>
      <c r="C29" s="130">
        <v>0</v>
      </c>
      <c r="D29" s="143"/>
      <c r="E29" s="139"/>
      <c r="F29" s="5"/>
      <c r="G29" s="4"/>
      <c r="H29" s="5"/>
      <c r="I29" s="4"/>
      <c r="J29" s="5"/>
      <c r="K29" s="4"/>
      <c r="L29" s="5"/>
      <c r="M29" s="4"/>
      <c r="N29" s="5"/>
    </row>
    <row r="30" spans="1:14" ht="15" customHeight="1">
      <c r="A30" s="236"/>
      <c r="B30" s="170" t="s">
        <v>104</v>
      </c>
      <c r="C30" s="129">
        <v>0</v>
      </c>
      <c r="D30" s="154"/>
      <c r="E30" s="139"/>
      <c r="F30" s="5"/>
      <c r="G30" s="4"/>
      <c r="H30" s="5"/>
      <c r="I30" s="4"/>
      <c r="J30" s="5"/>
      <c r="K30" s="4"/>
      <c r="L30" s="5"/>
      <c r="M30" s="4"/>
      <c r="N30" s="5"/>
    </row>
    <row r="31" spans="1:14" ht="15" customHeight="1">
      <c r="A31" s="235" t="s">
        <v>24</v>
      </c>
      <c r="B31" s="170" t="s">
        <v>103</v>
      </c>
      <c r="C31" s="174">
        <v>3769</v>
      </c>
      <c r="D31" s="143">
        <f>5.91+2.971</f>
        <v>8.881</v>
      </c>
      <c r="E31" s="139"/>
      <c r="F31" s="5"/>
      <c r="G31" s="4"/>
      <c r="H31" s="5"/>
      <c r="I31" s="4"/>
      <c r="J31" s="5"/>
      <c r="K31" s="4"/>
      <c r="L31" s="5"/>
      <c r="M31" s="4"/>
      <c r="N31" s="5"/>
    </row>
    <row r="32" spans="1:14" ht="15" customHeight="1">
      <c r="A32" s="236"/>
      <c r="B32" s="171" t="s">
        <v>104</v>
      </c>
      <c r="C32" s="129">
        <v>149</v>
      </c>
      <c r="D32" s="154">
        <f>3.94+0.743</f>
        <v>4.683</v>
      </c>
      <c r="E32" s="139"/>
      <c r="F32" s="5"/>
      <c r="G32" s="4"/>
      <c r="H32" s="5"/>
      <c r="I32" s="4"/>
      <c r="J32" s="5"/>
      <c r="K32" s="4"/>
      <c r="L32" s="5"/>
      <c r="M32" s="4"/>
      <c r="N32" s="5"/>
    </row>
    <row r="33" spans="1:14" ht="15" customHeight="1">
      <c r="A33" s="235" t="s">
        <v>25</v>
      </c>
      <c r="B33" s="170" t="s">
        <v>103</v>
      </c>
      <c r="C33" s="130">
        <f>25+17</f>
        <v>42</v>
      </c>
      <c r="D33" s="143">
        <f>5.91+2.971+0.081</f>
        <v>8.962</v>
      </c>
      <c r="E33" s="139"/>
      <c r="F33" s="5"/>
      <c r="G33" s="4"/>
      <c r="H33" s="5"/>
      <c r="I33" s="4"/>
      <c r="J33" s="5"/>
      <c r="K33" s="4"/>
      <c r="L33" s="5"/>
      <c r="M33" s="4"/>
      <c r="N33" s="5"/>
    </row>
    <row r="34" spans="1:14" ht="15" customHeight="1">
      <c r="A34" s="236"/>
      <c r="B34" s="170" t="s">
        <v>104</v>
      </c>
      <c r="C34" s="131"/>
      <c r="D34" s="152"/>
      <c r="E34" s="139"/>
      <c r="F34" s="5"/>
      <c r="G34" s="4"/>
      <c r="H34" s="5"/>
      <c r="I34" s="4"/>
      <c r="J34" s="5"/>
      <c r="K34" s="4"/>
      <c r="L34" s="5"/>
      <c r="M34" s="4"/>
      <c r="N34" s="5"/>
    </row>
    <row r="35" spans="1:14" ht="15" customHeight="1">
      <c r="A35" s="235" t="s">
        <v>26</v>
      </c>
      <c r="B35" s="170" t="s">
        <v>103</v>
      </c>
      <c r="C35" s="130">
        <v>153</v>
      </c>
      <c r="D35" s="143">
        <f>5.91+2.971+0.081</f>
        <v>8.962</v>
      </c>
      <c r="E35" s="83"/>
      <c r="F35" s="16"/>
      <c r="G35" s="15"/>
      <c r="H35" s="16"/>
      <c r="I35" s="15"/>
      <c r="J35" s="16"/>
      <c r="K35" s="15"/>
      <c r="L35" s="16"/>
      <c r="M35" s="15"/>
      <c r="N35" s="16"/>
    </row>
    <row r="36" spans="1:14" ht="15" customHeight="1" thickBot="1">
      <c r="A36" s="199"/>
      <c r="B36" s="170" t="s">
        <v>104</v>
      </c>
      <c r="C36" s="155"/>
      <c r="D36" s="156"/>
      <c r="E36" s="82"/>
      <c r="F36" s="3"/>
      <c r="G36" s="2"/>
      <c r="H36" s="3"/>
      <c r="I36" s="2"/>
      <c r="J36" s="3"/>
      <c r="K36" s="2"/>
      <c r="L36" s="3"/>
      <c r="M36" s="2"/>
      <c r="N36" s="3"/>
    </row>
    <row r="37" spans="1:14" ht="13.5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25">
    <mergeCell ref="A23:A24"/>
    <mergeCell ref="A25:A26"/>
    <mergeCell ref="A27:A28"/>
    <mergeCell ref="A13:A14"/>
    <mergeCell ref="A15:A18"/>
    <mergeCell ref="A19:A20"/>
    <mergeCell ref="A21:A22"/>
    <mergeCell ref="M9:N9"/>
    <mergeCell ref="A6:N7"/>
    <mergeCell ref="A8:A10"/>
    <mergeCell ref="B8:D8"/>
    <mergeCell ref="E8:F8"/>
    <mergeCell ref="G8:N8"/>
    <mergeCell ref="B9:B10"/>
    <mergeCell ref="D9:D10"/>
    <mergeCell ref="E9:E10"/>
    <mergeCell ref="A29:A30"/>
    <mergeCell ref="A31:A32"/>
    <mergeCell ref="A33:A34"/>
    <mergeCell ref="A35:A36"/>
    <mergeCell ref="A11:A12"/>
    <mergeCell ref="I9:J9"/>
    <mergeCell ref="K9:L9"/>
    <mergeCell ref="F9:F10"/>
    <mergeCell ref="G9:H9"/>
  </mergeCells>
  <printOptions/>
  <pageMargins left="0.23" right="0.2" top="0.38" bottom="0.34" header="0.5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91</v>
      </c>
      <c r="C1" t="s">
        <v>74</v>
      </c>
    </row>
    <row r="2" spans="1:3" ht="12.75">
      <c r="A2" t="s">
        <v>75</v>
      </c>
      <c r="C2" t="s">
        <v>76</v>
      </c>
    </row>
    <row r="3" spans="1:3" ht="12.75">
      <c r="A3" t="s">
        <v>77</v>
      </c>
      <c r="C3" t="s">
        <v>78</v>
      </c>
    </row>
    <row r="4" spans="1:3" ht="12.75">
      <c r="A4" t="s">
        <v>79</v>
      </c>
      <c r="C4" t="s">
        <v>80</v>
      </c>
    </row>
    <row r="5" spans="1:3" ht="12.75">
      <c r="A5" t="s">
        <v>81</v>
      </c>
      <c r="C5" t="s">
        <v>82</v>
      </c>
    </row>
    <row r="6" spans="1:3" ht="12.75">
      <c r="A6" t="s">
        <v>83</v>
      </c>
      <c r="C6" t="s">
        <v>84</v>
      </c>
    </row>
    <row r="7" spans="1:3" ht="12.75">
      <c r="A7" t="s">
        <v>85</v>
      </c>
      <c r="C7" t="s">
        <v>86</v>
      </c>
    </row>
    <row r="8" spans="1:3" ht="12.75">
      <c r="A8" t="s">
        <v>87</v>
      </c>
      <c r="C8" t="s">
        <v>92</v>
      </c>
    </row>
    <row r="9" spans="1:3" ht="12.75">
      <c r="A9" t="s">
        <v>73</v>
      </c>
      <c r="C9" t="s">
        <v>88</v>
      </c>
    </row>
    <row r="10" spans="1:3" ht="12.75">
      <c r="A10" t="s">
        <v>89</v>
      </c>
      <c r="C10" t="s">
        <v>90</v>
      </c>
    </row>
    <row r="11" spans="1:3" ht="12.75">
      <c r="A11" t="s">
        <v>93</v>
      </c>
      <c r="C11" t="s">
        <v>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22">
      <selection activeCell="D38" sqref="D38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2.1406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40" t="s">
        <v>42</v>
      </c>
      <c r="B1" s="41" t="s">
        <v>106</v>
      </c>
      <c r="C1" s="41"/>
      <c r="D1" s="42"/>
      <c r="E1" s="42"/>
      <c r="F1" s="42">
        <v>51131</v>
      </c>
      <c r="G1" s="42"/>
      <c r="H1" s="40" t="s">
        <v>29</v>
      </c>
      <c r="I1" s="40"/>
      <c r="J1" s="40"/>
      <c r="K1" s="42">
        <v>1104</v>
      </c>
      <c r="M1" s="42"/>
      <c r="N1" s="42"/>
      <c r="O1" s="43"/>
    </row>
    <row r="2" spans="1:15" ht="13.5" customHeight="1">
      <c r="A2" s="41" t="s">
        <v>1</v>
      </c>
      <c r="B2" s="41" t="s">
        <v>108</v>
      </c>
      <c r="C2" s="41"/>
      <c r="D2" s="42"/>
      <c r="E2" s="42"/>
      <c r="F2" s="42">
        <v>51130</v>
      </c>
      <c r="G2" s="42"/>
      <c r="H2" s="41" t="s">
        <v>2</v>
      </c>
      <c r="I2" s="41"/>
      <c r="J2" s="41"/>
      <c r="K2" s="42">
        <v>7</v>
      </c>
      <c r="M2" s="42"/>
      <c r="N2" s="42"/>
      <c r="O2" s="43"/>
    </row>
    <row r="3" spans="1:15" ht="12.75" customHeight="1">
      <c r="A3" s="41" t="s">
        <v>0</v>
      </c>
      <c r="B3" s="41" t="s">
        <v>38</v>
      </c>
      <c r="C3" s="41"/>
      <c r="D3" s="42"/>
      <c r="E3" s="42"/>
      <c r="F3" s="42"/>
      <c r="G3" s="42"/>
      <c r="H3" s="41" t="s">
        <v>3</v>
      </c>
      <c r="I3" s="41"/>
      <c r="J3" s="41"/>
      <c r="K3" s="42">
        <v>2</v>
      </c>
      <c r="M3" s="42"/>
      <c r="N3" s="42"/>
      <c r="O3" s="43"/>
    </row>
    <row r="4" spans="1:15" ht="12.75" customHeight="1">
      <c r="A4" s="41" t="s">
        <v>4</v>
      </c>
      <c r="B4" s="41">
        <v>195</v>
      </c>
      <c r="C4" s="41"/>
      <c r="D4" s="42"/>
      <c r="E4" s="42"/>
      <c r="F4" s="42"/>
      <c r="G4" s="42"/>
      <c r="H4" s="41" t="s">
        <v>31</v>
      </c>
      <c r="I4" s="41"/>
      <c r="J4" s="41"/>
      <c r="K4" s="41" t="s">
        <v>65</v>
      </c>
      <c r="M4" s="42"/>
      <c r="N4" s="42"/>
      <c r="O4" s="42"/>
    </row>
    <row r="5" spans="1:15" ht="15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 t="s">
        <v>68</v>
      </c>
      <c r="M5" s="43"/>
      <c r="N5" s="43"/>
      <c r="O5" s="43"/>
    </row>
    <row r="6" spans="1:15" ht="9.75" customHeight="1" thickTop="1">
      <c r="A6" s="196" t="s">
        <v>5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78"/>
      <c r="O6" s="43"/>
    </row>
    <row r="7" spans="1:15" ht="9.75" customHeight="1" thickBot="1">
      <c r="A7" s="179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1"/>
      <c r="O7" s="43"/>
    </row>
    <row r="8" spans="1:15" ht="15" customHeight="1" thickBot="1" thickTop="1">
      <c r="A8" s="182" t="s">
        <v>6</v>
      </c>
      <c r="B8" s="185" t="s">
        <v>7</v>
      </c>
      <c r="C8" s="177"/>
      <c r="D8" s="249"/>
      <c r="E8" s="185" t="s">
        <v>11</v>
      </c>
      <c r="F8" s="249"/>
      <c r="G8" s="202" t="s">
        <v>15</v>
      </c>
      <c r="H8" s="250"/>
      <c r="I8" s="250"/>
      <c r="J8" s="250"/>
      <c r="K8" s="250"/>
      <c r="L8" s="250"/>
      <c r="M8" s="250"/>
      <c r="N8" s="204"/>
      <c r="O8" s="43"/>
    </row>
    <row r="9" spans="1:15" ht="15" customHeight="1" thickTop="1">
      <c r="A9" s="183"/>
      <c r="B9" s="195" t="s">
        <v>8</v>
      </c>
      <c r="C9" s="254"/>
      <c r="D9" s="251" t="s">
        <v>9</v>
      </c>
      <c r="E9" s="252" t="s">
        <v>69</v>
      </c>
      <c r="F9" s="251" t="s">
        <v>9</v>
      </c>
      <c r="G9" s="193" t="s">
        <v>27</v>
      </c>
      <c r="H9" s="194"/>
      <c r="I9" s="193" t="s">
        <v>28</v>
      </c>
      <c r="J9" s="194"/>
      <c r="K9" s="193" t="s">
        <v>13</v>
      </c>
      <c r="L9" s="194"/>
      <c r="M9" s="193" t="s">
        <v>14</v>
      </c>
      <c r="N9" s="194"/>
      <c r="O9" s="43"/>
    </row>
    <row r="10" spans="1:15" ht="15" customHeight="1" thickBot="1">
      <c r="A10" s="184"/>
      <c r="B10" s="189"/>
      <c r="C10" s="190"/>
      <c r="D10" s="191"/>
      <c r="E10" s="253"/>
      <c r="F10" s="260"/>
      <c r="G10" s="47" t="s">
        <v>41</v>
      </c>
      <c r="H10" s="48" t="s">
        <v>9</v>
      </c>
      <c r="I10" s="49" t="s">
        <v>12</v>
      </c>
      <c r="J10" s="48" t="s">
        <v>9</v>
      </c>
      <c r="K10" s="49" t="s">
        <v>99</v>
      </c>
      <c r="L10" s="48" t="s">
        <v>9</v>
      </c>
      <c r="M10" s="49" t="s">
        <v>100</v>
      </c>
      <c r="N10" s="48" t="s">
        <v>9</v>
      </c>
      <c r="O10" s="43"/>
    </row>
    <row r="11" spans="1:15" ht="12.75" customHeight="1" thickTop="1">
      <c r="A11" s="195" t="s">
        <v>16</v>
      </c>
      <c r="B11" s="113" t="s">
        <v>97</v>
      </c>
      <c r="C11" s="114">
        <v>3620</v>
      </c>
      <c r="D11" s="115">
        <v>6.429</v>
      </c>
      <c r="E11" s="254">
        <v>210</v>
      </c>
      <c r="F11" s="251">
        <v>17.73</v>
      </c>
      <c r="G11" s="257">
        <f>151.23*84</f>
        <v>12703.32</v>
      </c>
      <c r="H11" s="258">
        <v>12.33</v>
      </c>
      <c r="I11" s="52"/>
      <c r="J11" s="53"/>
      <c r="K11" s="52"/>
      <c r="L11" s="53"/>
      <c r="M11" s="52"/>
      <c r="N11" s="53"/>
      <c r="O11" s="43"/>
    </row>
    <row r="12" spans="1:15" ht="12" customHeight="1">
      <c r="A12" s="186"/>
      <c r="B12" s="116" t="s">
        <v>98</v>
      </c>
      <c r="C12" s="110">
        <v>1080</v>
      </c>
      <c r="D12" s="117">
        <v>2.143</v>
      </c>
      <c r="E12" s="203"/>
      <c r="F12" s="205"/>
      <c r="G12" s="188"/>
      <c r="H12" s="256"/>
      <c r="I12" s="50"/>
      <c r="J12" s="51"/>
      <c r="K12" s="50"/>
      <c r="L12" s="51"/>
      <c r="M12" s="50"/>
      <c r="N12" s="51"/>
      <c r="O12" s="43"/>
    </row>
    <row r="13" spans="1:15" ht="15" customHeight="1">
      <c r="A13" s="206" t="s">
        <v>17</v>
      </c>
      <c r="B13" s="118" t="s">
        <v>97</v>
      </c>
      <c r="C13" s="111">
        <v>3460</v>
      </c>
      <c r="D13" s="119">
        <v>6.429</v>
      </c>
      <c r="E13" s="202">
        <v>109</v>
      </c>
      <c r="F13" s="204">
        <v>17.73</v>
      </c>
      <c r="G13" s="187">
        <f>151.23*84</f>
        <v>12703.32</v>
      </c>
      <c r="H13" s="255">
        <v>12.33</v>
      </c>
      <c r="I13" s="52"/>
      <c r="J13" s="53"/>
      <c r="K13" s="52"/>
      <c r="L13" s="53"/>
      <c r="M13" s="52"/>
      <c r="N13" s="53"/>
      <c r="O13" s="43"/>
    </row>
    <row r="14" spans="1:15" ht="15" customHeight="1">
      <c r="A14" s="186"/>
      <c r="B14" s="118" t="s">
        <v>98</v>
      </c>
      <c r="C14" s="111">
        <v>1040</v>
      </c>
      <c r="D14" s="119">
        <v>2.143</v>
      </c>
      <c r="E14" s="190"/>
      <c r="F14" s="191"/>
      <c r="G14" s="192"/>
      <c r="H14" s="259"/>
      <c r="I14" s="52"/>
      <c r="J14" s="53"/>
      <c r="K14" s="52"/>
      <c r="L14" s="53"/>
      <c r="M14" s="52"/>
      <c r="N14" s="53"/>
      <c r="O14" s="43"/>
    </row>
    <row r="15" spans="1:15" ht="15" customHeight="1">
      <c r="A15" s="206" t="s">
        <v>18</v>
      </c>
      <c r="B15" s="120" t="s">
        <v>97</v>
      </c>
      <c r="C15" s="112">
        <v>4140</v>
      </c>
      <c r="D15" s="121">
        <v>6.429</v>
      </c>
      <c r="E15" s="202">
        <v>159</v>
      </c>
      <c r="F15" s="204">
        <v>17.73</v>
      </c>
      <c r="G15" s="187">
        <f>151.23*84</f>
        <v>12703.32</v>
      </c>
      <c r="H15" s="255">
        <v>12.33</v>
      </c>
      <c r="I15" s="75"/>
      <c r="J15" s="45"/>
      <c r="K15" s="75"/>
      <c r="L15" s="45"/>
      <c r="M15" s="75"/>
      <c r="N15" s="45"/>
      <c r="O15" s="43"/>
    </row>
    <row r="16" spans="1:15" ht="15" customHeight="1">
      <c r="A16" s="186"/>
      <c r="B16" s="116" t="s">
        <v>98</v>
      </c>
      <c r="C16" s="110">
        <v>1260</v>
      </c>
      <c r="D16" s="117">
        <v>2.143</v>
      </c>
      <c r="E16" s="203"/>
      <c r="F16" s="205"/>
      <c r="G16" s="188"/>
      <c r="H16" s="256"/>
      <c r="I16" s="50"/>
      <c r="J16" s="51"/>
      <c r="K16" s="50"/>
      <c r="L16" s="51"/>
      <c r="M16" s="50"/>
      <c r="N16" s="51"/>
      <c r="O16" s="43"/>
    </row>
    <row r="17" spans="1:15" ht="15" customHeight="1">
      <c r="A17" s="206" t="s">
        <v>19</v>
      </c>
      <c r="B17" s="120" t="s">
        <v>97</v>
      </c>
      <c r="C17" s="112">
        <v>2580</v>
      </c>
      <c r="D17" s="121">
        <v>6.429</v>
      </c>
      <c r="E17" s="202">
        <f>9+137</f>
        <v>146</v>
      </c>
      <c r="F17" s="204">
        <v>17.73</v>
      </c>
      <c r="G17" s="187">
        <f>151.23*84</f>
        <v>12703.32</v>
      </c>
      <c r="H17" s="255">
        <v>12.33</v>
      </c>
      <c r="I17" s="75"/>
      <c r="J17" s="45"/>
      <c r="K17" s="75"/>
      <c r="L17" s="45"/>
      <c r="M17" s="75"/>
      <c r="N17" s="45"/>
      <c r="O17" s="43"/>
    </row>
    <row r="18" spans="1:15" ht="15" customHeight="1">
      <c r="A18" s="186"/>
      <c r="B18" s="116" t="s">
        <v>98</v>
      </c>
      <c r="C18" s="110">
        <v>580</v>
      </c>
      <c r="D18" s="117">
        <v>2.143</v>
      </c>
      <c r="E18" s="203"/>
      <c r="F18" s="205"/>
      <c r="G18" s="188"/>
      <c r="H18" s="256"/>
      <c r="I18" s="50"/>
      <c r="J18" s="51"/>
      <c r="K18" s="50"/>
      <c r="L18" s="51"/>
      <c r="M18" s="50"/>
      <c r="N18" s="51"/>
      <c r="O18" s="43"/>
    </row>
    <row r="19" spans="1:15" ht="15" customHeight="1">
      <c r="A19" s="206" t="s">
        <v>20</v>
      </c>
      <c r="B19" s="120" t="s">
        <v>97</v>
      </c>
      <c r="C19" s="112">
        <v>2500</v>
      </c>
      <c r="D19" s="121">
        <v>6.429</v>
      </c>
      <c r="E19" s="202">
        <f>140+12</f>
        <v>152</v>
      </c>
      <c r="F19" s="204">
        <v>17.73</v>
      </c>
      <c r="G19" s="187">
        <f>151.23*84</f>
        <v>12703.32</v>
      </c>
      <c r="H19" s="204">
        <v>12.33</v>
      </c>
      <c r="I19" s="75"/>
      <c r="J19" s="45"/>
      <c r="K19" s="75"/>
      <c r="L19" s="45"/>
      <c r="M19" s="75"/>
      <c r="N19" s="45"/>
      <c r="O19" s="43"/>
    </row>
    <row r="20" spans="1:15" ht="15" customHeight="1">
      <c r="A20" s="189"/>
      <c r="B20" s="118" t="s">
        <v>98</v>
      </c>
      <c r="C20" s="111">
        <v>460</v>
      </c>
      <c r="D20" s="119">
        <v>2.143</v>
      </c>
      <c r="E20" s="190"/>
      <c r="F20" s="191"/>
      <c r="G20" s="192"/>
      <c r="H20" s="191"/>
      <c r="I20" s="52"/>
      <c r="J20" s="53"/>
      <c r="K20" s="52"/>
      <c r="L20" s="53"/>
      <c r="M20" s="52"/>
      <c r="N20" s="53"/>
      <c r="O20" s="43"/>
    </row>
    <row r="21" spans="1:15" ht="15" customHeight="1">
      <c r="A21" s="186"/>
      <c r="B21" s="116" t="s">
        <v>113</v>
      </c>
      <c r="C21" s="110">
        <v>19</v>
      </c>
      <c r="D21" s="117">
        <v>803.228</v>
      </c>
      <c r="E21" s="203"/>
      <c r="F21" s="205"/>
      <c r="G21" s="188"/>
      <c r="H21" s="205"/>
      <c r="I21" s="50"/>
      <c r="J21" s="51"/>
      <c r="K21" s="50"/>
      <c r="L21" s="51"/>
      <c r="M21" s="50"/>
      <c r="N21" s="51"/>
      <c r="O21" s="43"/>
    </row>
    <row r="22" spans="1:15" ht="15" customHeight="1">
      <c r="A22" s="206" t="s">
        <v>71</v>
      </c>
      <c r="B22" s="120" t="s">
        <v>97</v>
      </c>
      <c r="C22" s="112">
        <v>2820</v>
      </c>
      <c r="D22" s="121">
        <v>6.429</v>
      </c>
      <c r="E22" s="202">
        <v>133</v>
      </c>
      <c r="F22" s="204">
        <v>17.73</v>
      </c>
      <c r="G22" s="187">
        <f>151.23*84</f>
        <v>12703.32</v>
      </c>
      <c r="H22" s="204">
        <v>12.33</v>
      </c>
      <c r="I22" s="75"/>
      <c r="J22" s="45"/>
      <c r="K22" s="75"/>
      <c r="L22" s="45"/>
      <c r="M22" s="75"/>
      <c r="N22" s="45"/>
      <c r="O22" s="43"/>
    </row>
    <row r="23" spans="1:15" ht="15" customHeight="1">
      <c r="A23" s="189"/>
      <c r="B23" s="116" t="s">
        <v>98</v>
      </c>
      <c r="C23" s="111">
        <v>860</v>
      </c>
      <c r="D23" s="119">
        <v>2.143</v>
      </c>
      <c r="E23" s="190"/>
      <c r="F23" s="191"/>
      <c r="G23" s="192"/>
      <c r="H23" s="191"/>
      <c r="I23" s="52"/>
      <c r="J23" s="53"/>
      <c r="K23" s="52"/>
      <c r="L23" s="53"/>
      <c r="M23" s="52"/>
      <c r="N23" s="53"/>
      <c r="O23" s="43"/>
    </row>
    <row r="24" spans="1:15" ht="15" customHeight="1">
      <c r="A24" s="186"/>
      <c r="B24" s="116" t="s">
        <v>113</v>
      </c>
      <c r="C24" s="110">
        <v>17</v>
      </c>
      <c r="D24" s="117">
        <v>803.228</v>
      </c>
      <c r="E24" s="203"/>
      <c r="F24" s="205"/>
      <c r="G24" s="188"/>
      <c r="H24" s="205"/>
      <c r="I24" s="50"/>
      <c r="J24" s="51"/>
      <c r="K24" s="50"/>
      <c r="L24" s="51"/>
      <c r="M24" s="50"/>
      <c r="N24" s="51"/>
      <c r="O24" s="43"/>
    </row>
    <row r="25" spans="1:15" ht="15" customHeight="1">
      <c r="A25" s="206" t="s">
        <v>72</v>
      </c>
      <c r="B25" s="120" t="s">
        <v>97</v>
      </c>
      <c r="C25" s="121">
        <v>2720</v>
      </c>
      <c r="D25" s="121">
        <v>6.429</v>
      </c>
      <c r="E25" s="202">
        <v>127</v>
      </c>
      <c r="F25" s="204">
        <v>17.73</v>
      </c>
      <c r="G25" s="187">
        <f>151.23*84</f>
        <v>12703.32</v>
      </c>
      <c r="H25" s="204">
        <v>12.33</v>
      </c>
      <c r="I25" s="15"/>
      <c r="J25" s="16"/>
      <c r="K25" s="15"/>
      <c r="L25" s="16"/>
      <c r="M25" s="15"/>
      <c r="N25" s="16"/>
      <c r="O25" s="43"/>
    </row>
    <row r="26" spans="1:15" ht="15" customHeight="1">
      <c r="A26" s="189"/>
      <c r="B26" s="118" t="s">
        <v>98</v>
      </c>
      <c r="C26" s="119">
        <v>880</v>
      </c>
      <c r="D26" s="119">
        <v>2.143</v>
      </c>
      <c r="E26" s="190"/>
      <c r="F26" s="191"/>
      <c r="G26" s="192"/>
      <c r="H26" s="191"/>
      <c r="I26" s="8"/>
      <c r="J26" s="9"/>
      <c r="K26" s="8"/>
      <c r="L26" s="9"/>
      <c r="M26" s="8"/>
      <c r="N26" s="9"/>
      <c r="O26" s="43"/>
    </row>
    <row r="27" spans="1:15" ht="15" customHeight="1">
      <c r="A27" s="186"/>
      <c r="B27" s="116" t="s">
        <v>113</v>
      </c>
      <c r="C27" s="117">
        <v>16</v>
      </c>
      <c r="D27" s="117">
        <v>803.228</v>
      </c>
      <c r="E27" s="203"/>
      <c r="F27" s="205"/>
      <c r="G27" s="188"/>
      <c r="H27" s="205"/>
      <c r="I27" s="22"/>
      <c r="J27" s="23"/>
      <c r="K27" s="22"/>
      <c r="L27" s="23"/>
      <c r="M27" s="22"/>
      <c r="N27" s="23"/>
      <c r="O27" s="43"/>
    </row>
    <row r="28" spans="1:15" ht="15" customHeight="1">
      <c r="A28" s="206" t="s">
        <v>22</v>
      </c>
      <c r="B28" s="120" t="s">
        <v>97</v>
      </c>
      <c r="C28" s="121">
        <v>2560</v>
      </c>
      <c r="D28" s="121">
        <v>6.429</v>
      </c>
      <c r="E28" s="202">
        <f>95+4</f>
        <v>99</v>
      </c>
      <c r="F28" s="204">
        <v>17.73</v>
      </c>
      <c r="G28" s="187">
        <f>151.23*84</f>
        <v>12703.32</v>
      </c>
      <c r="H28" s="204">
        <v>12.33</v>
      </c>
      <c r="I28" s="22"/>
      <c r="J28" s="23"/>
      <c r="K28" s="22"/>
      <c r="L28" s="23"/>
      <c r="M28" s="22"/>
      <c r="N28" s="23"/>
      <c r="O28" s="43"/>
    </row>
    <row r="29" spans="1:15" ht="15" customHeight="1">
      <c r="A29" s="189"/>
      <c r="B29" s="118" t="s">
        <v>98</v>
      </c>
      <c r="C29" s="119">
        <v>700</v>
      </c>
      <c r="D29" s="119">
        <v>2.143</v>
      </c>
      <c r="E29" s="190"/>
      <c r="F29" s="191"/>
      <c r="G29" s="192"/>
      <c r="H29" s="191"/>
      <c r="I29" s="22"/>
      <c r="J29" s="23"/>
      <c r="K29" s="22"/>
      <c r="L29" s="23"/>
      <c r="M29" s="22"/>
      <c r="N29" s="23"/>
      <c r="O29" s="43"/>
    </row>
    <row r="30" spans="1:15" ht="15" customHeight="1">
      <c r="A30" s="186"/>
      <c r="B30" s="116" t="s">
        <v>113</v>
      </c>
      <c r="C30" s="117">
        <v>18</v>
      </c>
      <c r="D30" s="117">
        <v>803.228</v>
      </c>
      <c r="E30" s="203"/>
      <c r="F30" s="205"/>
      <c r="G30" s="188"/>
      <c r="H30" s="205"/>
      <c r="I30" s="54"/>
      <c r="J30" s="55"/>
      <c r="K30" s="54"/>
      <c r="L30" s="55"/>
      <c r="M30" s="54"/>
      <c r="N30" s="55"/>
      <c r="O30" s="43"/>
    </row>
    <row r="31" spans="1:15" ht="13.5" customHeight="1">
      <c r="A31" s="206" t="s">
        <v>23</v>
      </c>
      <c r="B31" s="120" t="s">
        <v>97</v>
      </c>
      <c r="C31" s="112">
        <v>3080</v>
      </c>
      <c r="D31" s="121">
        <v>5.91</v>
      </c>
      <c r="E31" s="202">
        <f>86+13</f>
        <v>99</v>
      </c>
      <c r="F31" s="204">
        <v>17.73</v>
      </c>
      <c r="G31" s="187">
        <f>151.23*84</f>
        <v>12703.32</v>
      </c>
      <c r="H31" s="204">
        <v>12.33</v>
      </c>
      <c r="I31" s="54"/>
      <c r="J31" s="55"/>
      <c r="K31" s="54"/>
      <c r="L31" s="55"/>
      <c r="M31" s="54"/>
      <c r="N31" s="55"/>
      <c r="O31" s="43"/>
    </row>
    <row r="32" spans="1:15" ht="11.25" customHeight="1">
      <c r="A32" s="186"/>
      <c r="B32" s="116" t="s">
        <v>98</v>
      </c>
      <c r="C32" s="110">
        <v>640</v>
      </c>
      <c r="D32" s="117">
        <v>3.94</v>
      </c>
      <c r="E32" s="203"/>
      <c r="F32" s="205"/>
      <c r="G32" s="188"/>
      <c r="H32" s="205"/>
      <c r="I32" s="54"/>
      <c r="J32" s="55"/>
      <c r="K32" s="54"/>
      <c r="L32" s="55"/>
      <c r="M32" s="54"/>
      <c r="N32" s="55"/>
      <c r="O32" s="43"/>
    </row>
    <row r="33" spans="1:15" ht="14.25" customHeight="1">
      <c r="A33" s="206" t="s">
        <v>24</v>
      </c>
      <c r="B33" s="120" t="s">
        <v>97</v>
      </c>
      <c r="C33" s="112">
        <v>3800</v>
      </c>
      <c r="D33" s="121">
        <f>5.91+2.352</f>
        <v>8.262</v>
      </c>
      <c r="E33" s="202">
        <f>100</f>
        <v>100</v>
      </c>
      <c r="F33" s="204">
        <v>17.73</v>
      </c>
      <c r="G33" s="187">
        <f>151.23*84</f>
        <v>12703.32</v>
      </c>
      <c r="H33" s="204">
        <v>12.33</v>
      </c>
      <c r="I33" s="54"/>
      <c r="J33" s="55"/>
      <c r="K33" s="54"/>
      <c r="L33" s="55"/>
      <c r="M33" s="54"/>
      <c r="N33" s="55"/>
      <c r="O33" s="43"/>
    </row>
    <row r="34" spans="1:15" ht="12.75" customHeight="1">
      <c r="A34" s="186"/>
      <c r="B34" s="116" t="s">
        <v>98</v>
      </c>
      <c r="C34" s="110">
        <v>840</v>
      </c>
      <c r="D34" s="117">
        <f>3.94+0.784</f>
        <v>4.724</v>
      </c>
      <c r="E34" s="203"/>
      <c r="F34" s="205"/>
      <c r="G34" s="188"/>
      <c r="H34" s="205"/>
      <c r="I34" s="54"/>
      <c r="J34" s="55"/>
      <c r="K34" s="54"/>
      <c r="L34" s="55"/>
      <c r="M34" s="54"/>
      <c r="N34" s="55"/>
      <c r="O34" s="43"/>
    </row>
    <row r="35" spans="1:15" ht="15" customHeight="1">
      <c r="A35" s="206" t="s">
        <v>25</v>
      </c>
      <c r="B35" s="120" t="s">
        <v>97</v>
      </c>
      <c r="C35" s="112">
        <v>3380</v>
      </c>
      <c r="D35" s="121">
        <f>5.91+2.352+0.081</f>
        <v>8.343</v>
      </c>
      <c r="E35" s="202">
        <v>64</v>
      </c>
      <c r="F35" s="204">
        <v>17.73</v>
      </c>
      <c r="G35" s="187">
        <f>151.23*84</f>
        <v>12703.32</v>
      </c>
      <c r="H35" s="204">
        <v>12.33</v>
      </c>
      <c r="I35" s="54"/>
      <c r="J35" s="55"/>
      <c r="K35" s="54"/>
      <c r="L35" s="55"/>
      <c r="M35" s="54"/>
      <c r="N35" s="55"/>
      <c r="O35" s="43"/>
    </row>
    <row r="36" spans="1:15" ht="15" customHeight="1">
      <c r="A36" s="186"/>
      <c r="B36" s="116" t="s">
        <v>98</v>
      </c>
      <c r="C36" s="110">
        <v>980</v>
      </c>
      <c r="D36" s="117">
        <f>3.94+0.784+0.081</f>
        <v>4.805000000000001</v>
      </c>
      <c r="E36" s="203"/>
      <c r="F36" s="205"/>
      <c r="G36" s="188"/>
      <c r="H36" s="205"/>
      <c r="I36" s="54"/>
      <c r="J36" s="55"/>
      <c r="K36" s="54"/>
      <c r="L36" s="55"/>
      <c r="M36" s="54"/>
      <c r="N36" s="55"/>
      <c r="O36" s="43"/>
    </row>
    <row r="37" spans="1:15" ht="12" customHeight="1">
      <c r="A37" s="206" t="s">
        <v>26</v>
      </c>
      <c r="B37" s="120" t="s">
        <v>97</v>
      </c>
      <c r="C37" s="112">
        <v>3880</v>
      </c>
      <c r="D37" s="121">
        <f>2.352+5.91+0.081</f>
        <v>8.343</v>
      </c>
      <c r="E37" s="202">
        <f>60+5</f>
        <v>65</v>
      </c>
      <c r="F37" s="204">
        <v>17.73</v>
      </c>
      <c r="G37" s="187">
        <f>151.23*84</f>
        <v>12703.32</v>
      </c>
      <c r="H37" s="204">
        <v>12.33</v>
      </c>
      <c r="I37" s="75"/>
      <c r="J37" s="45"/>
      <c r="K37" s="75"/>
      <c r="L37" s="45"/>
      <c r="M37" s="75"/>
      <c r="N37" s="45"/>
      <c r="O37" s="43"/>
    </row>
    <row r="38" spans="1:15" ht="12.75" customHeight="1" thickBot="1">
      <c r="A38" s="261"/>
      <c r="B38" s="122" t="s">
        <v>98</v>
      </c>
      <c r="C38" s="123">
        <v>920</v>
      </c>
      <c r="D38" s="124">
        <f>3.94+0.784+0.081</f>
        <v>4.805000000000001</v>
      </c>
      <c r="E38" s="262"/>
      <c r="F38" s="260"/>
      <c r="G38" s="263"/>
      <c r="H38" s="260"/>
      <c r="I38" s="49"/>
      <c r="J38" s="48"/>
      <c r="K38" s="49"/>
      <c r="L38" s="48"/>
      <c r="M38" s="49"/>
      <c r="N38" s="48"/>
      <c r="O38" s="43"/>
    </row>
    <row r="39" spans="1:15" ht="9.75" customHeight="1" thickTop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</sheetData>
  <sheetProtection/>
  <mergeCells count="73">
    <mergeCell ref="A35:A36"/>
    <mergeCell ref="E35:E36"/>
    <mergeCell ref="F35:F36"/>
    <mergeCell ref="G35:G36"/>
    <mergeCell ref="H37:H38"/>
    <mergeCell ref="A37:A38"/>
    <mergeCell ref="E37:E38"/>
    <mergeCell ref="F37:F38"/>
    <mergeCell ref="G37:G38"/>
    <mergeCell ref="H35:H36"/>
    <mergeCell ref="A28:A30"/>
    <mergeCell ref="G28:G30"/>
    <mergeCell ref="H28:H30"/>
    <mergeCell ref="E28:E30"/>
    <mergeCell ref="F28:F30"/>
    <mergeCell ref="A31:A32"/>
    <mergeCell ref="F31:F32"/>
    <mergeCell ref="G31:G32"/>
    <mergeCell ref="H31:H32"/>
    <mergeCell ref="A15:A16"/>
    <mergeCell ref="E15:E16"/>
    <mergeCell ref="E11:E12"/>
    <mergeCell ref="H25:H27"/>
    <mergeCell ref="A25:A27"/>
    <mergeCell ref="E25:E27"/>
    <mergeCell ref="F25:F27"/>
    <mergeCell ref="G25:G27"/>
    <mergeCell ref="H19:H21"/>
    <mergeCell ref="A19:A21"/>
    <mergeCell ref="I9:J9"/>
    <mergeCell ref="H17:H18"/>
    <mergeCell ref="F15:F16"/>
    <mergeCell ref="G15:G16"/>
    <mergeCell ref="H15:H16"/>
    <mergeCell ref="F11:F12"/>
    <mergeCell ref="G11:G12"/>
    <mergeCell ref="H11:H12"/>
    <mergeCell ref="H13:H14"/>
    <mergeCell ref="F9:F10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G9:H9"/>
    <mergeCell ref="A17:A18"/>
    <mergeCell ref="E17:E18"/>
    <mergeCell ref="F17:F18"/>
    <mergeCell ref="G17:G18"/>
    <mergeCell ref="F13:F14"/>
    <mergeCell ref="E13:E14"/>
    <mergeCell ref="G13:G14"/>
    <mergeCell ref="A11:A12"/>
    <mergeCell ref="A13:A14"/>
    <mergeCell ref="E19:E21"/>
    <mergeCell ref="F19:F21"/>
    <mergeCell ref="G19:G21"/>
    <mergeCell ref="H22:H24"/>
    <mergeCell ref="A22:A24"/>
    <mergeCell ref="E22:E24"/>
    <mergeCell ref="F22:F24"/>
    <mergeCell ref="G22:G24"/>
    <mergeCell ref="E31:E32"/>
    <mergeCell ref="H33:H34"/>
    <mergeCell ref="A33:A34"/>
    <mergeCell ref="E33:E34"/>
    <mergeCell ref="F33:F34"/>
    <mergeCell ref="G33:G34"/>
  </mergeCells>
  <printOptions/>
  <pageMargins left="0.46" right="0.59" top="0.51" bottom="0.43" header="0.29" footer="0.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28">
      <selection activeCell="D56" sqref="D56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6" t="s">
        <v>42</v>
      </c>
      <c r="B1" s="57" t="s">
        <v>43</v>
      </c>
      <c r="C1" s="57"/>
      <c r="D1" s="58"/>
      <c r="E1" s="59">
        <v>51400</v>
      </c>
      <c r="F1" s="59"/>
      <c r="G1" s="59"/>
      <c r="H1" s="59"/>
      <c r="I1" s="287" t="s">
        <v>29</v>
      </c>
      <c r="J1" s="287"/>
      <c r="K1" s="287"/>
      <c r="L1" s="60">
        <v>1081</v>
      </c>
      <c r="M1" s="59"/>
      <c r="N1" s="59"/>
      <c r="O1" s="58"/>
    </row>
    <row r="2" spans="1:15" ht="12.75">
      <c r="A2" s="57" t="s">
        <v>1</v>
      </c>
      <c r="B2" s="57" t="s">
        <v>59</v>
      </c>
      <c r="C2" s="57"/>
      <c r="D2" s="58"/>
      <c r="E2" s="59"/>
      <c r="F2" s="59"/>
      <c r="G2" s="59"/>
      <c r="H2" s="59"/>
      <c r="I2" s="287" t="s">
        <v>2</v>
      </c>
      <c r="J2" s="287"/>
      <c r="K2" s="287"/>
      <c r="L2" s="59">
        <v>8</v>
      </c>
      <c r="M2" s="59"/>
      <c r="N2" s="59"/>
      <c r="O2" s="58"/>
    </row>
    <row r="3" spans="1:15" ht="12.75">
      <c r="A3" s="57" t="s">
        <v>0</v>
      </c>
      <c r="B3" s="57" t="s">
        <v>38</v>
      </c>
      <c r="C3" s="57"/>
      <c r="D3" s="58"/>
      <c r="E3" s="59"/>
      <c r="F3" s="59"/>
      <c r="G3" s="59"/>
      <c r="H3" s="59"/>
      <c r="I3" s="287" t="s">
        <v>3</v>
      </c>
      <c r="J3" s="287"/>
      <c r="K3" s="287"/>
      <c r="L3" s="59" t="s">
        <v>50</v>
      </c>
      <c r="M3" s="59"/>
      <c r="N3" s="59"/>
      <c r="O3" s="58"/>
    </row>
    <row r="4" spans="1:15" ht="12.75">
      <c r="A4" s="57" t="s">
        <v>4</v>
      </c>
      <c r="B4" s="57">
        <v>208</v>
      </c>
      <c r="C4" s="57"/>
      <c r="D4" s="59"/>
      <c r="E4" s="59"/>
      <c r="F4" s="59"/>
      <c r="G4" s="59"/>
      <c r="H4" s="59"/>
      <c r="I4" s="57" t="s">
        <v>31</v>
      </c>
      <c r="J4" s="57"/>
      <c r="K4" s="57"/>
      <c r="L4" s="57" t="s">
        <v>65</v>
      </c>
      <c r="M4" s="59"/>
      <c r="N4" s="59"/>
      <c r="O4" s="59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61"/>
      <c r="L5" s="61" t="s">
        <v>68</v>
      </c>
      <c r="M5" s="61"/>
      <c r="N5" s="59"/>
      <c r="O5" s="58"/>
    </row>
    <row r="6" spans="1:15" ht="13.5" thickTop="1">
      <c r="A6" s="288" t="s">
        <v>5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0"/>
      <c r="O6" s="58"/>
    </row>
    <row r="7" spans="1:15" ht="13.5" thickBot="1">
      <c r="A7" s="291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3"/>
      <c r="O7" s="58"/>
    </row>
    <row r="8" spans="1:15" ht="14.25" thickBot="1" thickTop="1">
      <c r="A8" s="294" t="s">
        <v>6</v>
      </c>
      <c r="B8" s="296" t="s">
        <v>7</v>
      </c>
      <c r="C8" s="297"/>
      <c r="D8" s="298"/>
      <c r="E8" s="296" t="s">
        <v>11</v>
      </c>
      <c r="F8" s="298"/>
      <c r="G8" s="276" t="s">
        <v>15</v>
      </c>
      <c r="H8" s="277"/>
      <c r="I8" s="277"/>
      <c r="J8" s="277"/>
      <c r="K8" s="277"/>
      <c r="L8" s="277"/>
      <c r="M8" s="277"/>
      <c r="N8" s="264"/>
      <c r="O8" s="58"/>
    </row>
    <row r="9" spans="1:15" ht="13.5" thickTop="1">
      <c r="A9" s="268"/>
      <c r="B9" s="299" t="s">
        <v>8</v>
      </c>
      <c r="C9" s="300"/>
      <c r="D9" s="278" t="s">
        <v>9</v>
      </c>
      <c r="E9" s="280" t="s">
        <v>70</v>
      </c>
      <c r="F9" s="278" t="s">
        <v>9</v>
      </c>
      <c r="G9" s="282" t="s">
        <v>27</v>
      </c>
      <c r="H9" s="283"/>
      <c r="I9" s="282" t="s">
        <v>28</v>
      </c>
      <c r="J9" s="283"/>
      <c r="K9" s="282" t="s">
        <v>13</v>
      </c>
      <c r="L9" s="283"/>
      <c r="M9" s="282" t="s">
        <v>14</v>
      </c>
      <c r="N9" s="283"/>
      <c r="O9" s="58"/>
    </row>
    <row r="10" spans="1:15" ht="13.5" thickBot="1">
      <c r="A10" s="295"/>
      <c r="B10" s="301"/>
      <c r="C10" s="302"/>
      <c r="D10" s="279"/>
      <c r="E10" s="281"/>
      <c r="F10" s="279"/>
      <c r="G10" s="65">
        <v>2</v>
      </c>
      <c r="H10" s="66" t="s">
        <v>9</v>
      </c>
      <c r="I10" s="67" t="s">
        <v>12</v>
      </c>
      <c r="J10" s="66" t="s">
        <v>9</v>
      </c>
      <c r="K10" s="67" t="s">
        <v>70</v>
      </c>
      <c r="L10" s="66" t="s">
        <v>9</v>
      </c>
      <c r="M10" s="67" t="s">
        <v>30</v>
      </c>
      <c r="N10" s="66" t="s">
        <v>9</v>
      </c>
      <c r="O10" s="58"/>
    </row>
    <row r="11" spans="1:15" ht="15.75" customHeight="1" thickTop="1">
      <c r="A11" s="294" t="s">
        <v>16</v>
      </c>
      <c r="B11" s="63" t="s">
        <v>97</v>
      </c>
      <c r="C11" s="125">
        <v>308</v>
      </c>
      <c r="D11" s="64">
        <v>5.412</v>
      </c>
      <c r="E11" s="280">
        <v>294</v>
      </c>
      <c r="F11" s="278">
        <v>17.73</v>
      </c>
      <c r="G11" s="304">
        <f>255*84</f>
        <v>21420</v>
      </c>
      <c r="H11" s="303">
        <v>12.33</v>
      </c>
      <c r="I11" s="63"/>
      <c r="J11" s="64"/>
      <c r="K11" s="63"/>
      <c r="L11" s="64"/>
      <c r="M11" s="63"/>
      <c r="N11" s="64"/>
      <c r="O11" s="58"/>
    </row>
    <row r="12" spans="1:15" ht="15" customHeight="1">
      <c r="A12" s="268"/>
      <c r="B12" s="68" t="s">
        <v>98</v>
      </c>
      <c r="C12" s="126">
        <v>54</v>
      </c>
      <c r="D12" s="69">
        <v>1.353</v>
      </c>
      <c r="E12" s="271"/>
      <c r="F12" s="265"/>
      <c r="G12" s="274"/>
      <c r="H12" s="285"/>
      <c r="I12" s="68"/>
      <c r="J12" s="69"/>
      <c r="K12" s="68"/>
      <c r="L12" s="69"/>
      <c r="M12" s="68"/>
      <c r="N12" s="69"/>
      <c r="O12" s="58"/>
    </row>
    <row r="13" spans="1:15" ht="15" customHeight="1">
      <c r="A13" s="268"/>
      <c r="B13" s="68" t="s">
        <v>97</v>
      </c>
      <c r="C13" s="126">
        <v>1402</v>
      </c>
      <c r="D13" s="69">
        <v>8.118</v>
      </c>
      <c r="E13" s="271"/>
      <c r="F13" s="265"/>
      <c r="G13" s="274"/>
      <c r="H13" s="285"/>
      <c r="I13" s="68"/>
      <c r="J13" s="69"/>
      <c r="K13" s="68"/>
      <c r="L13" s="69"/>
      <c r="M13" s="68"/>
      <c r="N13" s="69"/>
      <c r="O13" s="58"/>
    </row>
    <row r="14" spans="1:15" ht="15" customHeight="1">
      <c r="A14" s="269"/>
      <c r="B14" s="70" t="s">
        <v>98</v>
      </c>
      <c r="C14" s="127">
        <v>246</v>
      </c>
      <c r="D14" s="71">
        <v>2.03</v>
      </c>
      <c r="E14" s="272"/>
      <c r="F14" s="266"/>
      <c r="G14" s="275"/>
      <c r="H14" s="286"/>
      <c r="I14" s="70"/>
      <c r="J14" s="71"/>
      <c r="K14" s="70"/>
      <c r="L14" s="71"/>
      <c r="M14" s="70"/>
      <c r="N14" s="71"/>
      <c r="O14" s="58"/>
    </row>
    <row r="15" spans="1:15" ht="15" customHeight="1">
      <c r="A15" s="268" t="s">
        <v>17</v>
      </c>
      <c r="B15" s="68" t="s">
        <v>97</v>
      </c>
      <c r="C15" s="126">
        <v>289</v>
      </c>
      <c r="D15" s="69">
        <v>5.412</v>
      </c>
      <c r="E15" s="270">
        <v>291</v>
      </c>
      <c r="F15" s="264">
        <v>17.73</v>
      </c>
      <c r="G15" s="273">
        <f>255*84</f>
        <v>21420</v>
      </c>
      <c r="H15" s="284">
        <v>12.33</v>
      </c>
      <c r="I15" s="68"/>
      <c r="J15" s="69"/>
      <c r="K15" s="68"/>
      <c r="L15" s="69"/>
      <c r="M15" s="68"/>
      <c r="N15" s="69"/>
      <c r="O15" s="58"/>
    </row>
    <row r="16" spans="1:15" ht="15" customHeight="1">
      <c r="A16" s="268"/>
      <c r="B16" s="68" t="s">
        <v>98</v>
      </c>
      <c r="C16" s="126">
        <v>38</v>
      </c>
      <c r="D16" s="69">
        <v>1.353</v>
      </c>
      <c r="E16" s="271"/>
      <c r="F16" s="265"/>
      <c r="G16" s="274"/>
      <c r="H16" s="285"/>
      <c r="I16" s="68"/>
      <c r="J16" s="69"/>
      <c r="K16" s="68"/>
      <c r="L16" s="69"/>
      <c r="M16" s="68"/>
      <c r="N16" s="69"/>
      <c r="O16" s="58"/>
    </row>
    <row r="17" spans="1:15" ht="15" customHeight="1">
      <c r="A17" s="268"/>
      <c r="B17" s="68" t="s">
        <v>97</v>
      </c>
      <c r="C17" s="126">
        <v>1511</v>
      </c>
      <c r="D17" s="69">
        <v>8.118</v>
      </c>
      <c r="E17" s="271"/>
      <c r="F17" s="265"/>
      <c r="G17" s="274"/>
      <c r="H17" s="285"/>
      <c r="I17" s="68"/>
      <c r="J17" s="69"/>
      <c r="K17" s="68"/>
      <c r="L17" s="69"/>
      <c r="M17" s="68"/>
      <c r="N17" s="69"/>
      <c r="O17" s="58"/>
    </row>
    <row r="18" spans="1:15" ht="12.75">
      <c r="A18" s="269"/>
      <c r="B18" s="68" t="s">
        <v>98</v>
      </c>
      <c r="C18" s="126">
        <v>202</v>
      </c>
      <c r="D18" s="69">
        <v>2.03</v>
      </c>
      <c r="E18" s="271"/>
      <c r="F18" s="265"/>
      <c r="G18" s="274"/>
      <c r="H18" s="285"/>
      <c r="I18" s="68"/>
      <c r="J18" s="69"/>
      <c r="K18" s="68"/>
      <c r="L18" s="69"/>
      <c r="M18" s="68"/>
      <c r="N18" s="69"/>
      <c r="O18" s="58"/>
    </row>
    <row r="19" spans="1:15" ht="15" customHeight="1">
      <c r="A19" s="268" t="s">
        <v>18</v>
      </c>
      <c r="B19" s="72" t="s">
        <v>97</v>
      </c>
      <c r="C19" s="128">
        <v>312</v>
      </c>
      <c r="D19" s="69">
        <v>5.412</v>
      </c>
      <c r="E19" s="270">
        <v>317</v>
      </c>
      <c r="F19" s="264">
        <v>17.73</v>
      </c>
      <c r="G19" s="273">
        <f>255*84</f>
        <v>21420</v>
      </c>
      <c r="H19" s="284">
        <v>12.33</v>
      </c>
      <c r="I19" s="72"/>
      <c r="J19" s="62"/>
      <c r="K19" s="72"/>
      <c r="L19" s="62"/>
      <c r="M19" s="72"/>
      <c r="N19" s="62"/>
      <c r="O19" s="58"/>
    </row>
    <row r="20" spans="1:15" ht="15" customHeight="1">
      <c r="A20" s="268"/>
      <c r="B20" s="68" t="s">
        <v>98</v>
      </c>
      <c r="C20" s="126">
        <v>50</v>
      </c>
      <c r="D20" s="69">
        <v>1.353</v>
      </c>
      <c r="E20" s="271"/>
      <c r="F20" s="265"/>
      <c r="G20" s="274"/>
      <c r="H20" s="285"/>
      <c r="I20" s="68"/>
      <c r="J20" s="69"/>
      <c r="K20" s="68"/>
      <c r="L20" s="69"/>
      <c r="M20" s="68"/>
      <c r="N20" s="69"/>
      <c r="O20" s="58"/>
    </row>
    <row r="21" spans="1:15" ht="15" customHeight="1">
      <c r="A21" s="268"/>
      <c r="B21" s="68" t="s">
        <v>97</v>
      </c>
      <c r="C21" s="126">
        <v>1548</v>
      </c>
      <c r="D21" s="69">
        <v>8.118</v>
      </c>
      <c r="E21" s="271"/>
      <c r="F21" s="265"/>
      <c r="G21" s="274"/>
      <c r="H21" s="285"/>
      <c r="I21" s="68"/>
      <c r="J21" s="69"/>
      <c r="K21" s="68"/>
      <c r="L21" s="69"/>
      <c r="M21" s="68"/>
      <c r="N21" s="69"/>
      <c r="O21" s="58"/>
    </row>
    <row r="22" spans="1:15" ht="12.75">
      <c r="A22" s="269"/>
      <c r="B22" s="70" t="s">
        <v>98</v>
      </c>
      <c r="C22" s="127">
        <v>250</v>
      </c>
      <c r="D22" s="69">
        <v>2.03</v>
      </c>
      <c r="E22" s="272"/>
      <c r="F22" s="266"/>
      <c r="G22" s="275"/>
      <c r="H22" s="286"/>
      <c r="I22" s="70"/>
      <c r="J22" s="71"/>
      <c r="K22" s="70"/>
      <c r="L22" s="71"/>
      <c r="M22" s="70"/>
      <c r="N22" s="71"/>
      <c r="O22" s="58"/>
    </row>
    <row r="23" spans="1:15" ht="12.75">
      <c r="A23" s="267" t="s">
        <v>19</v>
      </c>
      <c r="B23" s="72" t="s">
        <v>97</v>
      </c>
      <c r="C23" s="128">
        <v>303</v>
      </c>
      <c r="D23" s="62">
        <v>5.412</v>
      </c>
      <c r="E23" s="270">
        <v>362</v>
      </c>
      <c r="F23" s="264">
        <v>17.73</v>
      </c>
      <c r="G23" s="273">
        <f>255*84</f>
        <v>21420</v>
      </c>
      <c r="H23" s="284">
        <v>12.33</v>
      </c>
      <c r="I23" s="72"/>
      <c r="J23" s="62"/>
      <c r="K23" s="72"/>
      <c r="L23" s="62"/>
      <c r="M23" s="72"/>
      <c r="N23" s="62"/>
      <c r="O23" s="58"/>
    </row>
    <row r="24" spans="1:15" ht="12.75">
      <c r="A24" s="268"/>
      <c r="B24" s="68" t="s">
        <v>98</v>
      </c>
      <c r="C24" s="126">
        <v>47</v>
      </c>
      <c r="D24" s="69">
        <v>1.353</v>
      </c>
      <c r="E24" s="271"/>
      <c r="F24" s="265"/>
      <c r="G24" s="274"/>
      <c r="H24" s="285"/>
      <c r="I24" s="68"/>
      <c r="J24" s="69"/>
      <c r="K24" s="68"/>
      <c r="L24" s="69"/>
      <c r="M24" s="68"/>
      <c r="N24" s="69"/>
      <c r="O24" s="58"/>
    </row>
    <row r="25" spans="1:15" ht="12.75">
      <c r="A25" s="268"/>
      <c r="B25" s="68" t="s">
        <v>97</v>
      </c>
      <c r="C25" s="126">
        <v>1437</v>
      </c>
      <c r="D25" s="69">
        <v>8.118</v>
      </c>
      <c r="E25" s="271"/>
      <c r="F25" s="265"/>
      <c r="G25" s="274"/>
      <c r="H25" s="285"/>
      <c r="I25" s="68"/>
      <c r="J25" s="69"/>
      <c r="K25" s="68"/>
      <c r="L25" s="69"/>
      <c r="M25" s="68"/>
      <c r="N25" s="69"/>
      <c r="O25" s="58"/>
    </row>
    <row r="26" spans="1:15" ht="12.75">
      <c r="A26" s="269"/>
      <c r="B26" s="70" t="s">
        <v>98</v>
      </c>
      <c r="C26" s="127">
        <v>223</v>
      </c>
      <c r="D26" s="71">
        <v>2.03</v>
      </c>
      <c r="E26" s="272"/>
      <c r="F26" s="266"/>
      <c r="G26" s="275"/>
      <c r="H26" s="286"/>
      <c r="I26" s="70"/>
      <c r="J26" s="71"/>
      <c r="K26" s="70"/>
      <c r="L26" s="71"/>
      <c r="M26" s="70"/>
      <c r="N26" s="71"/>
      <c r="O26" s="58"/>
    </row>
    <row r="27" spans="1:15" ht="12.75">
      <c r="A27" s="267" t="s">
        <v>20</v>
      </c>
      <c r="B27" s="72" t="s">
        <v>97</v>
      </c>
      <c r="C27" s="128">
        <v>315</v>
      </c>
      <c r="D27" s="62">
        <v>5.412</v>
      </c>
      <c r="E27" s="270">
        <v>290</v>
      </c>
      <c r="F27" s="264">
        <v>17.73</v>
      </c>
      <c r="G27" s="273">
        <f>255*84</f>
        <v>21420</v>
      </c>
      <c r="H27" s="264">
        <v>12.33</v>
      </c>
      <c r="I27" s="72"/>
      <c r="J27" s="62"/>
      <c r="K27" s="72"/>
      <c r="L27" s="62"/>
      <c r="M27" s="72"/>
      <c r="N27" s="62"/>
      <c r="O27" s="58"/>
    </row>
    <row r="28" spans="1:15" ht="12.75">
      <c r="A28" s="268"/>
      <c r="B28" s="68" t="s">
        <v>98</v>
      </c>
      <c r="C28" s="126">
        <v>47</v>
      </c>
      <c r="D28" s="69">
        <v>1.353</v>
      </c>
      <c r="E28" s="271"/>
      <c r="F28" s="265"/>
      <c r="G28" s="274"/>
      <c r="H28" s="265"/>
      <c r="I28" s="68"/>
      <c r="J28" s="69"/>
      <c r="K28" s="68"/>
      <c r="L28" s="69"/>
      <c r="M28" s="68"/>
      <c r="N28" s="69"/>
      <c r="O28" s="58"/>
    </row>
    <row r="29" spans="1:15" ht="12.75">
      <c r="A29" s="268"/>
      <c r="B29" s="68" t="s">
        <v>97</v>
      </c>
      <c r="C29" s="126">
        <v>1095</v>
      </c>
      <c r="D29" s="69">
        <v>8.118</v>
      </c>
      <c r="E29" s="271"/>
      <c r="F29" s="265"/>
      <c r="G29" s="274"/>
      <c r="H29" s="265"/>
      <c r="I29" s="68"/>
      <c r="J29" s="69"/>
      <c r="K29" s="68"/>
      <c r="L29" s="69"/>
      <c r="M29" s="68"/>
      <c r="N29" s="69"/>
      <c r="O29" s="58"/>
    </row>
    <row r="30" spans="1:15" ht="12.75">
      <c r="A30" s="269"/>
      <c r="B30" s="70" t="s">
        <v>98</v>
      </c>
      <c r="C30" s="127">
        <v>163</v>
      </c>
      <c r="D30" s="71">
        <v>2.03</v>
      </c>
      <c r="E30" s="272"/>
      <c r="F30" s="266"/>
      <c r="G30" s="275"/>
      <c r="H30" s="266"/>
      <c r="I30" s="70"/>
      <c r="J30" s="71"/>
      <c r="K30" s="70"/>
      <c r="L30" s="71"/>
      <c r="M30" s="70"/>
      <c r="N30" s="71"/>
      <c r="O30" s="58"/>
    </row>
    <row r="31" spans="1:15" ht="12.75">
      <c r="A31" s="267" t="s">
        <v>71</v>
      </c>
      <c r="B31" s="72" t="s">
        <v>97</v>
      </c>
      <c r="C31" s="128">
        <v>306</v>
      </c>
      <c r="D31" s="62">
        <v>5.412</v>
      </c>
      <c r="E31" s="270">
        <v>310</v>
      </c>
      <c r="F31" s="264">
        <v>17.73</v>
      </c>
      <c r="G31" s="273">
        <f>255*84</f>
        <v>21420</v>
      </c>
      <c r="H31" s="264">
        <v>12.33</v>
      </c>
      <c r="I31" s="72"/>
      <c r="J31" s="62"/>
      <c r="K31" s="72"/>
      <c r="L31" s="62"/>
      <c r="M31" s="72"/>
      <c r="N31" s="62"/>
      <c r="O31" s="58"/>
    </row>
    <row r="32" spans="1:15" ht="12.75">
      <c r="A32" s="268"/>
      <c r="B32" s="68" t="s">
        <v>98</v>
      </c>
      <c r="C32" s="126">
        <v>44</v>
      </c>
      <c r="D32" s="69">
        <v>1.353</v>
      </c>
      <c r="E32" s="271"/>
      <c r="F32" s="265"/>
      <c r="G32" s="274"/>
      <c r="H32" s="265"/>
      <c r="I32" s="68"/>
      <c r="J32" s="69"/>
      <c r="K32" s="68"/>
      <c r="L32" s="69"/>
      <c r="M32" s="68"/>
      <c r="N32" s="69"/>
      <c r="O32" s="58"/>
    </row>
    <row r="33" spans="1:15" ht="12.75">
      <c r="A33" s="268"/>
      <c r="B33" s="68" t="s">
        <v>97</v>
      </c>
      <c r="C33" s="126">
        <v>744</v>
      </c>
      <c r="D33" s="69">
        <v>8.118</v>
      </c>
      <c r="E33" s="271"/>
      <c r="F33" s="265"/>
      <c r="G33" s="274"/>
      <c r="H33" s="265"/>
      <c r="I33" s="68"/>
      <c r="J33" s="69"/>
      <c r="K33" s="68"/>
      <c r="L33" s="69"/>
      <c r="M33" s="68"/>
      <c r="N33" s="69"/>
      <c r="O33" s="58"/>
    </row>
    <row r="34" spans="1:15" ht="12.75">
      <c r="A34" s="269"/>
      <c r="B34" s="70" t="s">
        <v>98</v>
      </c>
      <c r="C34" s="127">
        <v>103</v>
      </c>
      <c r="D34" s="71">
        <v>2.03</v>
      </c>
      <c r="E34" s="272"/>
      <c r="F34" s="266"/>
      <c r="G34" s="275"/>
      <c r="H34" s="266"/>
      <c r="I34" s="70"/>
      <c r="J34" s="71"/>
      <c r="K34" s="70"/>
      <c r="L34" s="71"/>
      <c r="M34" s="70"/>
      <c r="N34" s="71"/>
      <c r="O34" s="58"/>
    </row>
    <row r="35" spans="1:15" ht="12.75">
      <c r="A35" s="267" t="s">
        <v>72</v>
      </c>
      <c r="B35" s="72" t="s">
        <v>97</v>
      </c>
      <c r="C35" s="128">
        <v>337</v>
      </c>
      <c r="D35" s="62">
        <v>5.412</v>
      </c>
      <c r="E35" s="270">
        <v>221</v>
      </c>
      <c r="F35" s="264">
        <v>17.73</v>
      </c>
      <c r="G35" s="273">
        <f>255*84</f>
        <v>21420</v>
      </c>
      <c r="H35" s="264">
        <v>12.33</v>
      </c>
      <c r="I35" s="72"/>
      <c r="J35" s="62"/>
      <c r="K35" s="72"/>
      <c r="L35" s="62"/>
      <c r="M35" s="72"/>
      <c r="N35" s="62"/>
      <c r="O35" s="58"/>
    </row>
    <row r="36" spans="1:15" ht="12.75">
      <c r="A36" s="268"/>
      <c r="B36" s="68" t="s">
        <v>98</v>
      </c>
      <c r="C36" s="126">
        <v>25</v>
      </c>
      <c r="D36" s="69">
        <v>1.353</v>
      </c>
      <c r="E36" s="271"/>
      <c r="F36" s="265"/>
      <c r="G36" s="274"/>
      <c r="H36" s="265"/>
      <c r="I36" s="68"/>
      <c r="J36" s="69"/>
      <c r="K36" s="68"/>
      <c r="L36" s="69"/>
      <c r="M36" s="68"/>
      <c r="N36" s="69"/>
      <c r="O36" s="58"/>
    </row>
    <row r="37" spans="1:15" ht="12.75">
      <c r="A37" s="268"/>
      <c r="B37" s="68" t="s">
        <v>97</v>
      </c>
      <c r="C37" s="126">
        <v>473</v>
      </c>
      <c r="D37" s="69">
        <v>8.118</v>
      </c>
      <c r="E37" s="271"/>
      <c r="F37" s="265"/>
      <c r="G37" s="274"/>
      <c r="H37" s="265"/>
      <c r="I37" s="68"/>
      <c r="J37" s="69"/>
      <c r="K37" s="68"/>
      <c r="L37" s="69"/>
      <c r="M37" s="68"/>
      <c r="N37" s="69"/>
      <c r="O37" s="58"/>
    </row>
    <row r="38" spans="1:15" ht="12.75">
      <c r="A38" s="269"/>
      <c r="B38" s="70" t="s">
        <v>98</v>
      </c>
      <c r="C38" s="127">
        <v>35</v>
      </c>
      <c r="D38" s="71">
        <v>2.03</v>
      </c>
      <c r="E38" s="272"/>
      <c r="F38" s="266"/>
      <c r="G38" s="275"/>
      <c r="H38" s="266"/>
      <c r="I38" s="70"/>
      <c r="J38" s="71"/>
      <c r="K38" s="70"/>
      <c r="L38" s="71"/>
      <c r="M38" s="70"/>
      <c r="N38" s="71"/>
      <c r="O38" s="58"/>
    </row>
    <row r="39" spans="1:15" ht="12.75">
      <c r="A39" s="267" t="s">
        <v>22</v>
      </c>
      <c r="B39" s="72" t="s">
        <v>97</v>
      </c>
      <c r="C39" s="128">
        <v>317</v>
      </c>
      <c r="D39" s="62">
        <v>5.412</v>
      </c>
      <c r="E39" s="270">
        <v>217</v>
      </c>
      <c r="F39" s="264">
        <v>17.73</v>
      </c>
      <c r="G39" s="273">
        <f>255*84</f>
        <v>21420</v>
      </c>
      <c r="H39" s="264">
        <v>12.33</v>
      </c>
      <c r="I39" s="70"/>
      <c r="J39" s="71"/>
      <c r="K39" s="70"/>
      <c r="L39" s="71"/>
      <c r="M39" s="70"/>
      <c r="N39" s="71"/>
      <c r="O39" s="58"/>
    </row>
    <row r="40" spans="1:15" ht="12.75">
      <c r="A40" s="268"/>
      <c r="B40" s="68" t="s">
        <v>98</v>
      </c>
      <c r="C40" s="126">
        <v>45</v>
      </c>
      <c r="D40" s="69">
        <v>1.353</v>
      </c>
      <c r="E40" s="271"/>
      <c r="F40" s="265"/>
      <c r="G40" s="274"/>
      <c r="H40" s="265"/>
      <c r="I40" s="70"/>
      <c r="J40" s="71"/>
      <c r="K40" s="70"/>
      <c r="L40" s="71"/>
      <c r="M40" s="70"/>
      <c r="N40" s="71"/>
      <c r="O40" s="58"/>
    </row>
    <row r="41" spans="1:15" ht="12.75">
      <c r="A41" s="268"/>
      <c r="B41" s="68" t="s">
        <v>97</v>
      </c>
      <c r="C41" s="126">
        <v>523</v>
      </c>
      <c r="D41" s="69">
        <v>8.118</v>
      </c>
      <c r="E41" s="271"/>
      <c r="F41" s="265"/>
      <c r="G41" s="274"/>
      <c r="H41" s="265"/>
      <c r="I41" s="70"/>
      <c r="J41" s="71"/>
      <c r="K41" s="70"/>
      <c r="L41" s="71"/>
      <c r="M41" s="70"/>
      <c r="N41" s="71"/>
      <c r="O41" s="58"/>
    </row>
    <row r="42" spans="1:15" ht="12.75">
      <c r="A42" s="269"/>
      <c r="B42" s="70" t="s">
        <v>98</v>
      </c>
      <c r="C42" s="127">
        <v>75</v>
      </c>
      <c r="D42" s="71">
        <v>2.03</v>
      </c>
      <c r="E42" s="272"/>
      <c r="F42" s="266"/>
      <c r="G42" s="275"/>
      <c r="H42" s="266"/>
      <c r="I42" s="73"/>
      <c r="J42" s="74"/>
      <c r="K42" s="73"/>
      <c r="L42" s="74"/>
      <c r="M42" s="73"/>
      <c r="N42" s="74"/>
      <c r="O42" s="58"/>
    </row>
    <row r="43" spans="1:15" ht="12.75">
      <c r="A43" s="267" t="s">
        <v>23</v>
      </c>
      <c r="B43" s="72" t="s">
        <v>97</v>
      </c>
      <c r="C43" s="128">
        <v>1560</v>
      </c>
      <c r="D43" s="62">
        <v>5.91</v>
      </c>
      <c r="E43" s="270">
        <v>234</v>
      </c>
      <c r="F43" s="264">
        <v>17.73</v>
      </c>
      <c r="G43" s="273">
        <f>255*84</f>
        <v>21420</v>
      </c>
      <c r="H43" s="264">
        <v>12.33</v>
      </c>
      <c r="I43" s="73"/>
      <c r="J43" s="74"/>
      <c r="K43" s="73"/>
      <c r="L43" s="74"/>
      <c r="M43" s="73"/>
      <c r="N43" s="74"/>
      <c r="O43" s="58"/>
    </row>
    <row r="44" spans="1:15" ht="12.75">
      <c r="A44" s="268"/>
      <c r="B44" s="68" t="s">
        <v>98</v>
      </c>
      <c r="C44" s="126">
        <v>180</v>
      </c>
      <c r="D44" s="69">
        <v>3.94</v>
      </c>
      <c r="E44" s="271"/>
      <c r="F44" s="265"/>
      <c r="G44" s="274"/>
      <c r="H44" s="265"/>
      <c r="I44" s="73"/>
      <c r="J44" s="74"/>
      <c r="K44" s="73"/>
      <c r="L44" s="74"/>
      <c r="M44" s="73"/>
      <c r="N44" s="74"/>
      <c r="O44" s="58"/>
    </row>
    <row r="45" spans="1:15" ht="12.75">
      <c r="A45" s="268"/>
      <c r="B45" s="68" t="s">
        <v>97</v>
      </c>
      <c r="C45" s="126"/>
      <c r="D45" s="69"/>
      <c r="E45" s="271"/>
      <c r="F45" s="265"/>
      <c r="G45" s="274"/>
      <c r="H45" s="265"/>
      <c r="I45" s="73"/>
      <c r="J45" s="74"/>
      <c r="K45" s="73"/>
      <c r="L45" s="74"/>
      <c r="M45" s="73"/>
      <c r="N45" s="74"/>
      <c r="O45" s="58"/>
    </row>
    <row r="46" spans="1:15" ht="12.75">
      <c r="A46" s="269"/>
      <c r="B46" s="70" t="s">
        <v>98</v>
      </c>
      <c r="C46" s="127"/>
      <c r="D46" s="71"/>
      <c r="E46" s="272"/>
      <c r="F46" s="266"/>
      <c r="G46" s="275"/>
      <c r="H46" s="266"/>
      <c r="I46" s="73"/>
      <c r="J46" s="74"/>
      <c r="K46" s="73"/>
      <c r="L46" s="74"/>
      <c r="M46" s="73"/>
      <c r="N46" s="74"/>
      <c r="O46" s="58"/>
    </row>
    <row r="47" spans="1:15" ht="12.75">
      <c r="A47" s="267" t="s">
        <v>24</v>
      </c>
      <c r="B47" s="72" t="s">
        <v>97</v>
      </c>
      <c r="C47" s="128">
        <v>1800</v>
      </c>
      <c r="D47" s="62">
        <f>5.91+2.971</f>
        <v>8.881</v>
      </c>
      <c r="E47" s="270">
        <v>382</v>
      </c>
      <c r="F47" s="264">
        <v>17.73</v>
      </c>
      <c r="G47" s="273">
        <f>255*84</f>
        <v>21420</v>
      </c>
      <c r="H47" s="264">
        <v>12.33</v>
      </c>
      <c r="I47" s="73"/>
      <c r="J47" s="74"/>
      <c r="K47" s="73"/>
      <c r="L47" s="74"/>
      <c r="M47" s="73"/>
      <c r="N47" s="74"/>
      <c r="O47" s="58"/>
    </row>
    <row r="48" spans="1:15" ht="12.75">
      <c r="A48" s="268"/>
      <c r="B48" s="68" t="s">
        <v>98</v>
      </c>
      <c r="C48" s="126">
        <v>210</v>
      </c>
      <c r="D48" s="69">
        <f>3.94+0.743</f>
        <v>4.683</v>
      </c>
      <c r="E48" s="271"/>
      <c r="F48" s="265"/>
      <c r="G48" s="274"/>
      <c r="H48" s="265"/>
      <c r="I48" s="73"/>
      <c r="J48" s="74"/>
      <c r="K48" s="73"/>
      <c r="L48" s="74"/>
      <c r="M48" s="73"/>
      <c r="N48" s="74"/>
      <c r="O48" s="58"/>
    </row>
    <row r="49" spans="1:15" ht="12.75">
      <c r="A49" s="268"/>
      <c r="B49" s="68" t="s">
        <v>97</v>
      </c>
      <c r="C49" s="126"/>
      <c r="D49" s="69"/>
      <c r="E49" s="271"/>
      <c r="F49" s="265"/>
      <c r="G49" s="274"/>
      <c r="H49" s="265"/>
      <c r="I49" s="73"/>
      <c r="J49" s="74"/>
      <c r="K49" s="73"/>
      <c r="L49" s="74"/>
      <c r="M49" s="73"/>
      <c r="N49" s="74"/>
      <c r="O49" s="58"/>
    </row>
    <row r="50" spans="1:15" ht="12.75">
      <c r="A50" s="269"/>
      <c r="B50" s="70" t="s">
        <v>98</v>
      </c>
      <c r="C50" s="127"/>
      <c r="D50" s="71"/>
      <c r="E50" s="272"/>
      <c r="F50" s="266"/>
      <c r="G50" s="275"/>
      <c r="H50" s="266"/>
      <c r="I50" s="73"/>
      <c r="J50" s="74"/>
      <c r="K50" s="73"/>
      <c r="L50" s="74"/>
      <c r="M50" s="73"/>
      <c r="N50" s="74"/>
      <c r="O50" s="58"/>
    </row>
    <row r="51" spans="1:15" ht="12.75">
      <c r="A51" s="267" t="s">
        <v>25</v>
      </c>
      <c r="B51" s="72" t="s">
        <v>97</v>
      </c>
      <c r="C51" s="128">
        <v>1710</v>
      </c>
      <c r="D51" s="62">
        <f>5.91+2.971+0.081</f>
        <v>8.962</v>
      </c>
      <c r="E51" s="270">
        <v>230</v>
      </c>
      <c r="F51" s="264">
        <v>17.73</v>
      </c>
      <c r="G51" s="273">
        <f>255*84</f>
        <v>21420</v>
      </c>
      <c r="H51" s="264">
        <v>12.33</v>
      </c>
      <c r="I51" s="73"/>
      <c r="J51" s="74"/>
      <c r="K51" s="73"/>
      <c r="L51" s="74"/>
      <c r="M51" s="73"/>
      <c r="N51" s="74"/>
      <c r="O51" s="58"/>
    </row>
    <row r="52" spans="1:15" ht="12.75">
      <c r="A52" s="268"/>
      <c r="B52" s="68" t="s">
        <v>98</v>
      </c>
      <c r="C52" s="126">
        <v>300</v>
      </c>
      <c r="D52" s="69">
        <f>3.94+0.743+0.081</f>
        <v>4.764</v>
      </c>
      <c r="E52" s="271"/>
      <c r="F52" s="265"/>
      <c r="G52" s="274"/>
      <c r="H52" s="265"/>
      <c r="I52" s="73"/>
      <c r="J52" s="74"/>
      <c r="K52" s="73"/>
      <c r="L52" s="74"/>
      <c r="M52" s="73"/>
      <c r="N52" s="74"/>
      <c r="O52" s="58"/>
    </row>
    <row r="53" spans="1:15" ht="12.75">
      <c r="A53" s="268"/>
      <c r="B53" s="68" t="s">
        <v>97</v>
      </c>
      <c r="C53" s="126"/>
      <c r="D53" s="69"/>
      <c r="E53" s="271"/>
      <c r="F53" s="265"/>
      <c r="G53" s="274"/>
      <c r="H53" s="265"/>
      <c r="I53" s="73"/>
      <c r="J53" s="74"/>
      <c r="K53" s="73"/>
      <c r="L53" s="74"/>
      <c r="M53" s="73"/>
      <c r="N53" s="74"/>
      <c r="O53" s="58"/>
    </row>
    <row r="54" spans="1:15" ht="13.5" thickBot="1">
      <c r="A54" s="269"/>
      <c r="B54" s="68" t="s">
        <v>98</v>
      </c>
      <c r="C54" s="126"/>
      <c r="D54" s="69"/>
      <c r="E54" s="272"/>
      <c r="F54" s="266"/>
      <c r="G54" s="275"/>
      <c r="H54" s="266"/>
      <c r="I54" s="73"/>
      <c r="J54" s="74"/>
      <c r="K54" s="73"/>
      <c r="L54" s="74"/>
      <c r="M54" s="73"/>
      <c r="N54" s="74"/>
      <c r="O54" s="58"/>
    </row>
    <row r="55" spans="1:15" ht="12.75">
      <c r="A55" s="305" t="s">
        <v>26</v>
      </c>
      <c r="B55" s="89" t="s">
        <v>97</v>
      </c>
      <c r="C55" s="89">
        <v>2250</v>
      </c>
      <c r="D55" s="89">
        <f>5.91+2.971+0.081</f>
        <v>8.962</v>
      </c>
      <c r="E55" s="307">
        <v>247</v>
      </c>
      <c r="F55" s="264">
        <v>17.73</v>
      </c>
      <c r="G55" s="273">
        <f>255*84</f>
        <v>21420</v>
      </c>
      <c r="H55" s="264">
        <v>12.33</v>
      </c>
      <c r="I55" s="72"/>
      <c r="J55" s="62"/>
      <c r="K55" s="72"/>
      <c r="L55" s="62"/>
      <c r="M55" s="72"/>
      <c r="N55" s="62"/>
      <c r="O55" s="58"/>
    </row>
    <row r="56" spans="1:15" ht="12.75">
      <c r="A56" s="306"/>
      <c r="B56" s="90" t="s">
        <v>98</v>
      </c>
      <c r="C56" s="90">
        <v>300</v>
      </c>
      <c r="D56" s="90">
        <f>3.94+2.971+0.081</f>
        <v>6.992</v>
      </c>
      <c r="E56" s="308"/>
      <c r="F56" s="265"/>
      <c r="G56" s="274"/>
      <c r="H56" s="265"/>
      <c r="I56" s="72"/>
      <c r="J56" s="62"/>
      <c r="K56" s="72"/>
      <c r="L56" s="62"/>
      <c r="M56" s="72"/>
      <c r="N56" s="62"/>
      <c r="O56" s="58"/>
    </row>
    <row r="57" spans="1:15" ht="12.75">
      <c r="A57" s="306"/>
      <c r="B57" s="90" t="s">
        <v>97</v>
      </c>
      <c r="C57" s="90"/>
      <c r="D57" s="90"/>
      <c r="E57" s="308"/>
      <c r="F57" s="265"/>
      <c r="G57" s="274"/>
      <c r="H57" s="265"/>
      <c r="I57" s="72"/>
      <c r="J57" s="62"/>
      <c r="K57" s="72"/>
      <c r="L57" s="62"/>
      <c r="M57" s="72"/>
      <c r="N57" s="62"/>
      <c r="O57" s="58"/>
    </row>
    <row r="58" spans="1:15" ht="13.5" thickBot="1">
      <c r="A58" s="301"/>
      <c r="B58" s="91" t="s">
        <v>98</v>
      </c>
      <c r="C58" s="91"/>
      <c r="D58" s="91"/>
      <c r="E58" s="309"/>
      <c r="F58" s="279"/>
      <c r="G58" s="310"/>
      <c r="H58" s="279"/>
      <c r="I58" s="67"/>
      <c r="J58" s="66"/>
      <c r="K58" s="67"/>
      <c r="L58" s="66"/>
      <c r="M58" s="67"/>
      <c r="N58" s="66"/>
      <c r="O58" s="58"/>
    </row>
    <row r="59" spans="1:15" ht="13.5" thickTop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58"/>
    </row>
    <row r="60" spans="1:14" s="38" customFormat="1" ht="12.75">
      <c r="A60" s="228" t="s">
        <v>32</v>
      </c>
      <c r="B60" s="228"/>
      <c r="C60" s="228"/>
      <c r="D60" s="229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s="38" customFormat="1" ht="12.75">
      <c r="A61" s="34"/>
      <c r="B61" s="33" t="s">
        <v>33</v>
      </c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s="38" customFormat="1" ht="12.75">
      <c r="A62" s="34"/>
      <c r="B62" s="228" t="s">
        <v>35</v>
      </c>
      <c r="C62" s="228"/>
      <c r="D62" s="228"/>
      <c r="E62" s="229"/>
      <c r="F62" s="34"/>
      <c r="G62" s="34"/>
      <c r="H62" s="34"/>
      <c r="I62" s="34"/>
      <c r="J62" s="34"/>
      <c r="K62" s="34"/>
      <c r="L62" s="34"/>
      <c r="M62" s="34"/>
      <c r="N62" s="34"/>
    </row>
    <row r="63" spans="1:14" s="38" customFormat="1" ht="12.75">
      <c r="A63" s="34"/>
      <c r="B63" s="228" t="s">
        <v>34</v>
      </c>
      <c r="C63" s="228"/>
      <c r="D63" s="228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s="38" customFormat="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="38" customFormat="1" ht="12.75"/>
  </sheetData>
  <mergeCells count="79">
    <mergeCell ref="H55:H58"/>
    <mergeCell ref="A55:A58"/>
    <mergeCell ref="E55:E58"/>
    <mergeCell ref="F55:F58"/>
    <mergeCell ref="G55:G58"/>
    <mergeCell ref="H51:H54"/>
    <mergeCell ref="A51:A54"/>
    <mergeCell ref="E51:E54"/>
    <mergeCell ref="F51:F54"/>
    <mergeCell ref="G51:G54"/>
    <mergeCell ref="A39:A42"/>
    <mergeCell ref="G39:G42"/>
    <mergeCell ref="H39:H42"/>
    <mergeCell ref="E39:E42"/>
    <mergeCell ref="F39:F42"/>
    <mergeCell ref="G35:G38"/>
    <mergeCell ref="H35:H38"/>
    <mergeCell ref="A35:A38"/>
    <mergeCell ref="E35:E38"/>
    <mergeCell ref="F35:F38"/>
    <mergeCell ref="H19:H22"/>
    <mergeCell ref="A19:A22"/>
    <mergeCell ref="E19:E22"/>
    <mergeCell ref="F19:F22"/>
    <mergeCell ref="G19:G22"/>
    <mergeCell ref="H11:H14"/>
    <mergeCell ref="H15:H18"/>
    <mergeCell ref="G11:G14"/>
    <mergeCell ref="G15:G18"/>
    <mergeCell ref="A11:A14"/>
    <mergeCell ref="A15:A18"/>
    <mergeCell ref="E11:E14"/>
    <mergeCell ref="F11:F14"/>
    <mergeCell ref="F15:F18"/>
    <mergeCell ref="E15:E18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60:D60"/>
    <mergeCell ref="B62:E62"/>
    <mergeCell ref="B63:D63"/>
    <mergeCell ref="G8:N8"/>
    <mergeCell ref="D9:D10"/>
    <mergeCell ref="E9:E10"/>
    <mergeCell ref="F9:F10"/>
    <mergeCell ref="G9:H9"/>
    <mergeCell ref="I9:J9"/>
    <mergeCell ref="H23:H26"/>
    <mergeCell ref="A23:A26"/>
    <mergeCell ref="E23:E26"/>
    <mergeCell ref="F23:F26"/>
    <mergeCell ref="G23:G26"/>
    <mergeCell ref="G27:G30"/>
    <mergeCell ref="H27:H30"/>
    <mergeCell ref="A27:A30"/>
    <mergeCell ref="E27:E30"/>
    <mergeCell ref="F27:F30"/>
    <mergeCell ref="H31:H34"/>
    <mergeCell ref="A31:A34"/>
    <mergeCell ref="E31:E34"/>
    <mergeCell ref="F31:F34"/>
    <mergeCell ref="G31:G34"/>
    <mergeCell ref="A43:A46"/>
    <mergeCell ref="F43:F46"/>
    <mergeCell ref="G43:G46"/>
    <mergeCell ref="H43:H46"/>
    <mergeCell ref="E43:E46"/>
    <mergeCell ref="H47:H50"/>
    <mergeCell ref="A47:A50"/>
    <mergeCell ref="E47:E50"/>
    <mergeCell ref="F47:F50"/>
    <mergeCell ref="G47:G50"/>
  </mergeCells>
  <printOptions/>
  <pageMargins left="0.33" right="0.19" top="0.23" bottom="0.42" header="0.5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31">
      <selection activeCell="C55" sqref="C55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6" t="s">
        <v>42</v>
      </c>
      <c r="B1" s="57" t="s">
        <v>44</v>
      </c>
      <c r="C1" s="57"/>
      <c r="D1" s="59"/>
      <c r="E1" s="59">
        <v>50668</v>
      </c>
      <c r="F1" s="59"/>
      <c r="G1" s="59"/>
      <c r="H1" s="59"/>
      <c r="I1" s="287" t="s">
        <v>29</v>
      </c>
      <c r="J1" s="287"/>
      <c r="K1" s="287"/>
      <c r="L1" s="60">
        <v>1101</v>
      </c>
      <c r="M1" s="61"/>
      <c r="N1" s="61"/>
      <c r="O1" s="58"/>
    </row>
    <row r="2" spans="1:15" ht="12.75">
      <c r="A2" s="57" t="s">
        <v>1</v>
      </c>
      <c r="B2" s="57" t="s">
        <v>57</v>
      </c>
      <c r="C2" s="57"/>
      <c r="D2" s="59"/>
      <c r="E2" s="59">
        <v>50669</v>
      </c>
      <c r="F2" s="59"/>
      <c r="G2" s="59"/>
      <c r="H2" s="59"/>
      <c r="I2" s="287" t="s">
        <v>2</v>
      </c>
      <c r="J2" s="287"/>
      <c r="K2" s="287"/>
      <c r="L2" s="59">
        <v>8</v>
      </c>
      <c r="M2" s="61"/>
      <c r="N2" s="61"/>
      <c r="O2" s="58"/>
    </row>
    <row r="3" spans="1:15" ht="12.75">
      <c r="A3" s="57" t="s">
        <v>0</v>
      </c>
      <c r="B3" s="57" t="s">
        <v>38</v>
      </c>
      <c r="C3" s="57"/>
      <c r="D3" s="59"/>
      <c r="E3" s="59"/>
      <c r="F3" s="59"/>
      <c r="G3" s="59"/>
      <c r="H3" s="59"/>
      <c r="I3" s="287" t="s">
        <v>3</v>
      </c>
      <c r="J3" s="287"/>
      <c r="K3" s="287"/>
      <c r="L3" s="59">
        <v>1</v>
      </c>
      <c r="M3" s="61"/>
      <c r="N3" s="61"/>
      <c r="O3" s="58"/>
    </row>
    <row r="4" spans="1:15" ht="12.75">
      <c r="A4" s="57" t="s">
        <v>4</v>
      </c>
      <c r="B4" s="57">
        <v>189</v>
      </c>
      <c r="C4" s="57"/>
      <c r="D4" s="59"/>
      <c r="E4" s="59"/>
      <c r="F4" s="59"/>
      <c r="G4" s="59"/>
      <c r="H4" s="59"/>
      <c r="I4" s="57" t="s">
        <v>31</v>
      </c>
      <c r="J4" s="57"/>
      <c r="K4" s="57"/>
      <c r="L4" s="57" t="s">
        <v>65</v>
      </c>
      <c r="M4" s="59"/>
      <c r="N4" s="59"/>
      <c r="O4" s="59"/>
    </row>
    <row r="5" spans="1:15" ht="13.5" thickBo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 t="s">
        <v>68</v>
      </c>
      <c r="M5" s="61"/>
      <c r="N5" s="61"/>
      <c r="O5" s="58"/>
    </row>
    <row r="6" spans="1:15" ht="12.75" customHeight="1" thickTop="1">
      <c r="A6" s="288" t="s">
        <v>5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0"/>
      <c r="O6" s="58"/>
    </row>
    <row r="7" spans="1:15" ht="12.75" customHeight="1" thickBot="1">
      <c r="A7" s="291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3"/>
      <c r="O7" s="58"/>
    </row>
    <row r="8" spans="1:15" ht="15" customHeight="1" thickBot="1" thickTop="1">
      <c r="A8" s="294" t="s">
        <v>6</v>
      </c>
      <c r="B8" s="296" t="s">
        <v>7</v>
      </c>
      <c r="C8" s="297"/>
      <c r="D8" s="298"/>
      <c r="E8" s="296" t="s">
        <v>11</v>
      </c>
      <c r="F8" s="298"/>
      <c r="G8" s="276" t="s">
        <v>15</v>
      </c>
      <c r="H8" s="277"/>
      <c r="I8" s="277"/>
      <c r="J8" s="277"/>
      <c r="K8" s="277"/>
      <c r="L8" s="277"/>
      <c r="M8" s="277"/>
      <c r="N8" s="264"/>
      <c r="O8" s="58"/>
    </row>
    <row r="9" spans="1:15" ht="12.75" customHeight="1" thickTop="1">
      <c r="A9" s="268"/>
      <c r="B9" s="299" t="s">
        <v>8</v>
      </c>
      <c r="C9" s="300"/>
      <c r="D9" s="278" t="s">
        <v>9</v>
      </c>
      <c r="E9" s="280" t="s">
        <v>70</v>
      </c>
      <c r="F9" s="278" t="s">
        <v>9</v>
      </c>
      <c r="G9" s="282" t="s">
        <v>27</v>
      </c>
      <c r="H9" s="283"/>
      <c r="I9" s="282" t="s">
        <v>28</v>
      </c>
      <c r="J9" s="283"/>
      <c r="K9" s="282" t="s">
        <v>13</v>
      </c>
      <c r="L9" s="283"/>
      <c r="M9" s="282" t="s">
        <v>14</v>
      </c>
      <c r="N9" s="283"/>
      <c r="O9" s="58"/>
    </row>
    <row r="10" spans="1:15" ht="12.75" customHeight="1" thickBot="1">
      <c r="A10" s="295"/>
      <c r="B10" s="301"/>
      <c r="C10" s="302"/>
      <c r="D10" s="279"/>
      <c r="E10" s="281"/>
      <c r="F10" s="279"/>
      <c r="G10" s="65" t="s">
        <v>41</v>
      </c>
      <c r="H10" s="66" t="s">
        <v>9</v>
      </c>
      <c r="I10" s="67" t="s">
        <v>12</v>
      </c>
      <c r="J10" s="66" t="s">
        <v>9</v>
      </c>
      <c r="K10" s="67" t="s">
        <v>70</v>
      </c>
      <c r="L10" s="66" t="s">
        <v>9</v>
      </c>
      <c r="M10" s="67" t="s">
        <v>30</v>
      </c>
      <c r="N10" s="66" t="s">
        <v>9</v>
      </c>
      <c r="O10" s="58"/>
    </row>
    <row r="11" spans="1:15" ht="15.75" customHeight="1" thickTop="1">
      <c r="A11" s="312" t="s">
        <v>16</v>
      </c>
      <c r="B11" s="63" t="s">
        <v>97</v>
      </c>
      <c r="C11" s="125">
        <v>241</v>
      </c>
      <c r="D11" s="64">
        <v>5.412</v>
      </c>
      <c r="E11" s="280">
        <f>55+7</f>
        <v>62</v>
      </c>
      <c r="F11" s="278">
        <v>17.73</v>
      </c>
      <c r="G11" s="304">
        <f>218*84</f>
        <v>18312</v>
      </c>
      <c r="H11" s="303">
        <v>12.33</v>
      </c>
      <c r="I11" s="68"/>
      <c r="J11" s="69"/>
      <c r="K11" s="68"/>
      <c r="L11" s="69"/>
      <c r="M11" s="68"/>
      <c r="N11" s="69"/>
      <c r="O11" s="58"/>
    </row>
    <row r="12" spans="1:15" ht="15" customHeight="1">
      <c r="A12" s="311"/>
      <c r="B12" s="68" t="s">
        <v>98</v>
      </c>
      <c r="C12" s="126">
        <v>121</v>
      </c>
      <c r="D12" s="69">
        <v>1.353</v>
      </c>
      <c r="E12" s="271"/>
      <c r="F12" s="265"/>
      <c r="G12" s="274"/>
      <c r="H12" s="285"/>
      <c r="I12" s="68"/>
      <c r="J12" s="69"/>
      <c r="K12" s="68"/>
      <c r="L12" s="69"/>
      <c r="M12" s="68"/>
      <c r="N12" s="69"/>
      <c r="O12" s="58"/>
    </row>
    <row r="13" spans="1:15" ht="15" customHeight="1">
      <c r="A13" s="311"/>
      <c r="B13" s="68" t="s">
        <v>97</v>
      </c>
      <c r="C13" s="126">
        <v>2799</v>
      </c>
      <c r="D13" s="69">
        <v>8.118</v>
      </c>
      <c r="E13" s="271"/>
      <c r="F13" s="265"/>
      <c r="G13" s="274"/>
      <c r="H13" s="285"/>
      <c r="I13" s="68"/>
      <c r="J13" s="69"/>
      <c r="K13" s="68"/>
      <c r="L13" s="69"/>
      <c r="M13" s="68"/>
      <c r="N13" s="69"/>
      <c r="O13" s="58"/>
    </row>
    <row r="14" spans="1:15" ht="15" customHeight="1" thickBot="1">
      <c r="A14" s="311"/>
      <c r="B14" s="70" t="s">
        <v>98</v>
      </c>
      <c r="C14" s="127">
        <v>1399</v>
      </c>
      <c r="D14" s="71">
        <v>2.03</v>
      </c>
      <c r="E14" s="272"/>
      <c r="F14" s="266"/>
      <c r="G14" s="275"/>
      <c r="H14" s="286"/>
      <c r="I14" s="70"/>
      <c r="J14" s="71"/>
      <c r="K14" s="70"/>
      <c r="L14" s="71"/>
      <c r="M14" s="70"/>
      <c r="N14" s="71"/>
      <c r="O14" s="58"/>
    </row>
    <row r="15" spans="1:15" ht="15.75" customHeight="1" thickTop="1">
      <c r="A15" s="311" t="s">
        <v>17</v>
      </c>
      <c r="B15" s="68" t="s">
        <v>97</v>
      </c>
      <c r="C15" s="128">
        <v>218</v>
      </c>
      <c r="D15" s="64">
        <v>5.412</v>
      </c>
      <c r="E15" s="270">
        <f>72+10</f>
        <v>82</v>
      </c>
      <c r="F15" s="264">
        <v>17.73</v>
      </c>
      <c r="G15" s="273">
        <f>218*84</f>
        <v>18312</v>
      </c>
      <c r="H15" s="284">
        <v>12.33</v>
      </c>
      <c r="I15" s="68"/>
      <c r="J15" s="69"/>
      <c r="K15" s="68"/>
      <c r="L15" s="69"/>
      <c r="M15" s="68"/>
      <c r="N15" s="69"/>
      <c r="O15" s="58"/>
    </row>
    <row r="16" spans="1:15" ht="15" customHeight="1">
      <c r="A16" s="311"/>
      <c r="B16" s="68" t="s">
        <v>98</v>
      </c>
      <c r="C16" s="126">
        <v>109</v>
      </c>
      <c r="D16" s="69">
        <v>1.353</v>
      </c>
      <c r="E16" s="271"/>
      <c r="F16" s="265"/>
      <c r="G16" s="274"/>
      <c r="H16" s="285"/>
      <c r="I16" s="68"/>
      <c r="J16" s="69"/>
      <c r="K16" s="68"/>
      <c r="L16" s="69"/>
      <c r="M16" s="68"/>
      <c r="N16" s="69"/>
      <c r="O16" s="58"/>
    </row>
    <row r="17" spans="1:15" ht="15" customHeight="1">
      <c r="A17" s="311"/>
      <c r="B17" s="68" t="s">
        <v>97</v>
      </c>
      <c r="C17" s="126">
        <v>2782</v>
      </c>
      <c r="D17" s="69">
        <v>8.118</v>
      </c>
      <c r="E17" s="271"/>
      <c r="F17" s="265"/>
      <c r="G17" s="274"/>
      <c r="H17" s="285"/>
      <c r="I17" s="68"/>
      <c r="J17" s="69"/>
      <c r="K17" s="68"/>
      <c r="L17" s="69"/>
      <c r="M17" s="68"/>
      <c r="N17" s="69"/>
      <c r="O17" s="58"/>
    </row>
    <row r="18" spans="1:15" ht="15" customHeight="1" thickBot="1">
      <c r="A18" s="311"/>
      <c r="B18" s="68" t="s">
        <v>98</v>
      </c>
      <c r="C18" s="127">
        <v>1391</v>
      </c>
      <c r="D18" s="71">
        <v>2.03</v>
      </c>
      <c r="E18" s="272"/>
      <c r="F18" s="266"/>
      <c r="G18" s="275"/>
      <c r="H18" s="286"/>
      <c r="I18" s="68"/>
      <c r="J18" s="69"/>
      <c r="K18" s="68"/>
      <c r="L18" s="69"/>
      <c r="M18" s="68"/>
      <c r="N18" s="69"/>
      <c r="O18" s="58"/>
    </row>
    <row r="19" spans="1:15" ht="13.5" thickTop="1">
      <c r="A19" s="311" t="s">
        <v>18</v>
      </c>
      <c r="B19" s="72" t="s">
        <v>97</v>
      </c>
      <c r="C19" s="128">
        <v>241</v>
      </c>
      <c r="D19" s="64">
        <v>5.412</v>
      </c>
      <c r="E19" s="270">
        <v>116</v>
      </c>
      <c r="F19" s="264">
        <v>17.73</v>
      </c>
      <c r="G19" s="273">
        <f>218*84</f>
        <v>18312</v>
      </c>
      <c r="H19" s="284">
        <v>12.33</v>
      </c>
      <c r="I19" s="68"/>
      <c r="J19" s="69"/>
      <c r="K19" s="68"/>
      <c r="L19" s="69"/>
      <c r="M19" s="68"/>
      <c r="N19" s="69"/>
      <c r="O19" s="58"/>
    </row>
    <row r="20" spans="1:15" ht="12.75">
      <c r="A20" s="311"/>
      <c r="B20" s="68" t="s">
        <v>98</v>
      </c>
      <c r="C20" s="126">
        <v>121</v>
      </c>
      <c r="D20" s="69">
        <v>1.353</v>
      </c>
      <c r="E20" s="271"/>
      <c r="F20" s="265"/>
      <c r="G20" s="274"/>
      <c r="H20" s="285"/>
      <c r="I20" s="68"/>
      <c r="J20" s="69"/>
      <c r="K20" s="68"/>
      <c r="L20" s="69"/>
      <c r="M20" s="68"/>
      <c r="N20" s="69"/>
      <c r="O20" s="58"/>
    </row>
    <row r="21" spans="1:15" ht="12.75">
      <c r="A21" s="311"/>
      <c r="B21" s="68" t="s">
        <v>97</v>
      </c>
      <c r="C21" s="126">
        <v>3179</v>
      </c>
      <c r="D21" s="69">
        <v>8.118</v>
      </c>
      <c r="E21" s="271"/>
      <c r="F21" s="265"/>
      <c r="G21" s="274"/>
      <c r="H21" s="285"/>
      <c r="I21" s="68"/>
      <c r="J21" s="69"/>
      <c r="K21" s="68"/>
      <c r="L21" s="69"/>
      <c r="M21" s="68"/>
      <c r="N21" s="69"/>
      <c r="O21" s="58"/>
    </row>
    <row r="22" spans="1:15" ht="12.75">
      <c r="A22" s="311"/>
      <c r="B22" s="70" t="s">
        <v>98</v>
      </c>
      <c r="C22" s="127">
        <v>1589</v>
      </c>
      <c r="D22" s="71">
        <v>2.03</v>
      </c>
      <c r="E22" s="272"/>
      <c r="F22" s="266"/>
      <c r="G22" s="275"/>
      <c r="H22" s="286"/>
      <c r="I22" s="68"/>
      <c r="J22" s="69"/>
      <c r="K22" s="68"/>
      <c r="L22" s="69"/>
      <c r="M22" s="68"/>
      <c r="N22" s="69"/>
      <c r="O22" s="58"/>
    </row>
    <row r="23" spans="1:15" ht="12.75">
      <c r="A23" s="311" t="s">
        <v>19</v>
      </c>
      <c r="B23" s="72" t="s">
        <v>97</v>
      </c>
      <c r="C23" s="128">
        <v>233</v>
      </c>
      <c r="D23" s="62">
        <v>5.412</v>
      </c>
      <c r="E23" s="270">
        <f>101+5</f>
        <v>106</v>
      </c>
      <c r="F23" s="264">
        <v>17.73</v>
      </c>
      <c r="G23" s="273">
        <f>218*84</f>
        <v>18312</v>
      </c>
      <c r="H23" s="284">
        <v>12.33</v>
      </c>
      <c r="I23" s="68"/>
      <c r="J23" s="69"/>
      <c r="K23" s="68"/>
      <c r="L23" s="69"/>
      <c r="M23" s="68"/>
      <c r="N23" s="69"/>
      <c r="O23" s="58"/>
    </row>
    <row r="24" spans="1:15" ht="12.75">
      <c r="A24" s="311"/>
      <c r="B24" s="68" t="s">
        <v>98</v>
      </c>
      <c r="C24" s="126">
        <v>117</v>
      </c>
      <c r="D24" s="69">
        <v>1.353</v>
      </c>
      <c r="E24" s="271"/>
      <c r="F24" s="265"/>
      <c r="G24" s="274"/>
      <c r="H24" s="285"/>
      <c r="I24" s="68"/>
      <c r="J24" s="69"/>
      <c r="K24" s="68"/>
      <c r="L24" s="69"/>
      <c r="M24" s="68"/>
      <c r="N24" s="69"/>
      <c r="O24" s="58"/>
    </row>
    <row r="25" spans="1:15" ht="12.75">
      <c r="A25" s="311"/>
      <c r="B25" s="68" t="s">
        <v>97</v>
      </c>
      <c r="C25" s="126">
        <v>2647</v>
      </c>
      <c r="D25" s="69">
        <v>8.118</v>
      </c>
      <c r="E25" s="271"/>
      <c r="F25" s="265"/>
      <c r="G25" s="274"/>
      <c r="H25" s="285"/>
      <c r="I25" s="68"/>
      <c r="J25" s="69"/>
      <c r="K25" s="68"/>
      <c r="L25" s="69"/>
      <c r="M25" s="68"/>
      <c r="N25" s="69"/>
      <c r="O25" s="58"/>
    </row>
    <row r="26" spans="1:15" ht="12.75">
      <c r="A26" s="311"/>
      <c r="B26" s="70" t="s">
        <v>98</v>
      </c>
      <c r="C26" s="127">
        <v>1323</v>
      </c>
      <c r="D26" s="71">
        <v>2.03</v>
      </c>
      <c r="E26" s="272"/>
      <c r="F26" s="266"/>
      <c r="G26" s="275"/>
      <c r="H26" s="286"/>
      <c r="I26" s="70"/>
      <c r="J26" s="71"/>
      <c r="K26" s="70"/>
      <c r="L26" s="71"/>
      <c r="M26" s="70"/>
      <c r="N26" s="71"/>
      <c r="O26" s="58"/>
    </row>
    <row r="27" spans="1:15" ht="12.75">
      <c r="A27" s="267" t="s">
        <v>20</v>
      </c>
      <c r="B27" s="72" t="s">
        <v>97</v>
      </c>
      <c r="C27" s="128">
        <v>241</v>
      </c>
      <c r="D27" s="62">
        <v>5.412</v>
      </c>
      <c r="E27" s="270">
        <f>91+26</f>
        <v>117</v>
      </c>
      <c r="F27" s="264">
        <v>17.73</v>
      </c>
      <c r="G27" s="273">
        <f>218*84</f>
        <v>18312</v>
      </c>
      <c r="H27" s="264">
        <v>12.33</v>
      </c>
      <c r="I27" s="72"/>
      <c r="J27" s="62"/>
      <c r="K27" s="72"/>
      <c r="L27" s="62"/>
      <c r="M27" s="72"/>
      <c r="N27" s="62"/>
      <c r="O27" s="58"/>
    </row>
    <row r="28" spans="1:15" ht="12.75">
      <c r="A28" s="268"/>
      <c r="B28" s="68" t="s">
        <v>98</v>
      </c>
      <c r="C28" s="126">
        <v>121</v>
      </c>
      <c r="D28" s="69">
        <v>1.353</v>
      </c>
      <c r="E28" s="271"/>
      <c r="F28" s="265"/>
      <c r="G28" s="274"/>
      <c r="H28" s="265"/>
      <c r="I28" s="68"/>
      <c r="J28" s="69"/>
      <c r="K28" s="68"/>
      <c r="L28" s="69"/>
      <c r="M28" s="68"/>
      <c r="N28" s="69"/>
      <c r="O28" s="58"/>
    </row>
    <row r="29" spans="1:15" ht="12.75">
      <c r="A29" s="268"/>
      <c r="B29" s="68" t="s">
        <v>97</v>
      </c>
      <c r="C29" s="126">
        <v>2819</v>
      </c>
      <c r="D29" s="69">
        <v>8.118</v>
      </c>
      <c r="E29" s="271"/>
      <c r="F29" s="265"/>
      <c r="G29" s="274"/>
      <c r="H29" s="265"/>
      <c r="I29" s="68"/>
      <c r="J29" s="69"/>
      <c r="K29" s="68"/>
      <c r="L29" s="69"/>
      <c r="M29" s="68"/>
      <c r="N29" s="69"/>
      <c r="O29" s="58"/>
    </row>
    <row r="30" spans="1:15" ht="12.75">
      <c r="A30" s="269"/>
      <c r="B30" s="70" t="s">
        <v>98</v>
      </c>
      <c r="C30" s="127">
        <v>1409</v>
      </c>
      <c r="D30" s="71">
        <v>2.03</v>
      </c>
      <c r="E30" s="272"/>
      <c r="F30" s="266"/>
      <c r="G30" s="275"/>
      <c r="H30" s="266"/>
      <c r="I30" s="70"/>
      <c r="J30" s="71"/>
      <c r="K30" s="70"/>
      <c r="L30" s="71"/>
      <c r="M30" s="70"/>
      <c r="N30" s="71"/>
      <c r="O30" s="58"/>
    </row>
    <row r="31" spans="1:15" ht="12.75">
      <c r="A31" s="267" t="s">
        <v>71</v>
      </c>
      <c r="B31" s="72" t="s">
        <v>97</v>
      </c>
      <c r="C31" s="128">
        <v>233</v>
      </c>
      <c r="D31" s="62">
        <v>5.412</v>
      </c>
      <c r="E31" s="270">
        <f>82+26</f>
        <v>108</v>
      </c>
      <c r="F31" s="264">
        <v>17.73</v>
      </c>
      <c r="G31" s="273">
        <f>218*84</f>
        <v>18312</v>
      </c>
      <c r="H31" s="264">
        <v>12.33</v>
      </c>
      <c r="I31" s="72"/>
      <c r="J31" s="62"/>
      <c r="K31" s="72"/>
      <c r="L31" s="62"/>
      <c r="M31" s="72"/>
      <c r="N31" s="62"/>
      <c r="O31" s="58"/>
    </row>
    <row r="32" spans="1:15" ht="12.75">
      <c r="A32" s="268"/>
      <c r="B32" s="68" t="s">
        <v>98</v>
      </c>
      <c r="C32" s="126">
        <v>117</v>
      </c>
      <c r="D32" s="69">
        <v>1.353</v>
      </c>
      <c r="E32" s="271"/>
      <c r="F32" s="265"/>
      <c r="G32" s="274"/>
      <c r="H32" s="265"/>
      <c r="I32" s="68"/>
      <c r="J32" s="69"/>
      <c r="K32" s="68"/>
      <c r="L32" s="69"/>
      <c r="M32" s="68"/>
      <c r="N32" s="69"/>
      <c r="O32" s="58"/>
    </row>
    <row r="33" spans="1:15" ht="12.75">
      <c r="A33" s="268"/>
      <c r="B33" s="68" t="s">
        <v>97</v>
      </c>
      <c r="C33" s="126">
        <v>2527</v>
      </c>
      <c r="D33" s="69">
        <v>8.118</v>
      </c>
      <c r="E33" s="271"/>
      <c r="F33" s="265"/>
      <c r="G33" s="274"/>
      <c r="H33" s="265"/>
      <c r="I33" s="68"/>
      <c r="J33" s="69"/>
      <c r="K33" s="68"/>
      <c r="L33" s="69"/>
      <c r="M33" s="68"/>
      <c r="N33" s="69"/>
      <c r="O33" s="58"/>
    </row>
    <row r="34" spans="1:15" ht="12.75">
      <c r="A34" s="269"/>
      <c r="B34" s="70" t="s">
        <v>98</v>
      </c>
      <c r="C34" s="127">
        <v>1263</v>
      </c>
      <c r="D34" s="71">
        <v>2.03</v>
      </c>
      <c r="E34" s="272"/>
      <c r="F34" s="266"/>
      <c r="G34" s="275"/>
      <c r="H34" s="266"/>
      <c r="I34" s="70"/>
      <c r="J34" s="71"/>
      <c r="K34" s="70"/>
      <c r="L34" s="71"/>
      <c r="M34" s="70"/>
      <c r="N34" s="71"/>
      <c r="O34" s="58"/>
    </row>
    <row r="35" spans="1:15" ht="12.75">
      <c r="A35" s="267" t="s">
        <v>72</v>
      </c>
      <c r="B35" s="72" t="s">
        <v>97</v>
      </c>
      <c r="C35" s="128">
        <v>241</v>
      </c>
      <c r="D35" s="62">
        <v>5.412</v>
      </c>
      <c r="E35" s="270">
        <v>83</v>
      </c>
      <c r="F35" s="264">
        <v>17.73</v>
      </c>
      <c r="G35" s="273">
        <f>218*84</f>
        <v>18312</v>
      </c>
      <c r="H35" s="264">
        <v>12.33</v>
      </c>
      <c r="I35" s="72"/>
      <c r="J35" s="62"/>
      <c r="K35" s="72"/>
      <c r="L35" s="62"/>
      <c r="M35" s="72"/>
      <c r="N35" s="62"/>
      <c r="O35" s="58"/>
    </row>
    <row r="36" spans="1:15" ht="12.75">
      <c r="A36" s="268"/>
      <c r="B36" s="68" t="s">
        <v>98</v>
      </c>
      <c r="C36" s="126">
        <v>121</v>
      </c>
      <c r="D36" s="69">
        <v>1.353</v>
      </c>
      <c r="E36" s="271"/>
      <c r="F36" s="265"/>
      <c r="G36" s="274"/>
      <c r="H36" s="265"/>
      <c r="I36" s="68"/>
      <c r="J36" s="69"/>
      <c r="K36" s="68"/>
      <c r="L36" s="69"/>
      <c r="M36" s="68"/>
      <c r="N36" s="69"/>
      <c r="O36" s="58"/>
    </row>
    <row r="37" spans="1:15" ht="12.75">
      <c r="A37" s="268"/>
      <c r="B37" s="68" t="s">
        <v>97</v>
      </c>
      <c r="C37" s="126">
        <v>1379</v>
      </c>
      <c r="D37" s="69">
        <v>8.118</v>
      </c>
      <c r="E37" s="271"/>
      <c r="F37" s="265"/>
      <c r="G37" s="274"/>
      <c r="H37" s="265"/>
      <c r="I37" s="68"/>
      <c r="J37" s="69"/>
      <c r="K37" s="68"/>
      <c r="L37" s="69"/>
      <c r="M37" s="68"/>
      <c r="N37" s="69"/>
      <c r="O37" s="58"/>
    </row>
    <row r="38" spans="1:15" ht="12.75">
      <c r="A38" s="269"/>
      <c r="B38" s="70" t="s">
        <v>98</v>
      </c>
      <c r="C38" s="127">
        <v>689</v>
      </c>
      <c r="D38" s="71">
        <v>2.03</v>
      </c>
      <c r="E38" s="272"/>
      <c r="F38" s="266"/>
      <c r="G38" s="275"/>
      <c r="H38" s="266"/>
      <c r="I38" s="70"/>
      <c r="J38" s="71"/>
      <c r="K38" s="70"/>
      <c r="L38" s="71"/>
      <c r="M38" s="70"/>
      <c r="N38" s="71"/>
      <c r="O38" s="58"/>
    </row>
    <row r="39" spans="1:15" ht="12.75">
      <c r="A39" s="267" t="s">
        <v>22</v>
      </c>
      <c r="B39" s="72" t="s">
        <v>97</v>
      </c>
      <c r="C39" s="128">
        <v>241</v>
      </c>
      <c r="D39" s="62">
        <v>5.412</v>
      </c>
      <c r="E39" s="270">
        <v>73</v>
      </c>
      <c r="F39" s="264">
        <v>17.73</v>
      </c>
      <c r="G39" s="273">
        <f>218*84</f>
        <v>18312</v>
      </c>
      <c r="H39" s="264">
        <v>12.33</v>
      </c>
      <c r="I39" s="72"/>
      <c r="J39" s="62"/>
      <c r="K39" s="72"/>
      <c r="L39" s="62"/>
      <c r="M39" s="72"/>
      <c r="N39" s="62"/>
      <c r="O39" s="58"/>
    </row>
    <row r="40" spans="1:15" ht="12.75">
      <c r="A40" s="268"/>
      <c r="B40" s="68" t="s">
        <v>98</v>
      </c>
      <c r="C40" s="126">
        <v>121</v>
      </c>
      <c r="D40" s="69">
        <v>1.353</v>
      </c>
      <c r="E40" s="271"/>
      <c r="F40" s="265"/>
      <c r="G40" s="274"/>
      <c r="H40" s="265"/>
      <c r="I40" s="68"/>
      <c r="J40" s="69"/>
      <c r="K40" s="68"/>
      <c r="L40" s="69"/>
      <c r="M40" s="68"/>
      <c r="N40" s="69"/>
      <c r="O40" s="58"/>
    </row>
    <row r="41" spans="1:15" ht="12.75">
      <c r="A41" s="268"/>
      <c r="B41" s="68" t="s">
        <v>97</v>
      </c>
      <c r="C41" s="126">
        <v>3179</v>
      </c>
      <c r="D41" s="69">
        <v>8.118</v>
      </c>
      <c r="E41" s="271"/>
      <c r="F41" s="265"/>
      <c r="G41" s="274"/>
      <c r="H41" s="265"/>
      <c r="I41" s="68"/>
      <c r="J41" s="69"/>
      <c r="K41" s="68"/>
      <c r="L41" s="69"/>
      <c r="M41" s="68"/>
      <c r="N41" s="69"/>
      <c r="O41" s="58"/>
    </row>
    <row r="42" spans="1:15" ht="12.75">
      <c r="A42" s="269"/>
      <c r="B42" s="70" t="s">
        <v>98</v>
      </c>
      <c r="C42" s="127">
        <v>1589</v>
      </c>
      <c r="D42" s="71">
        <v>2.03</v>
      </c>
      <c r="E42" s="272"/>
      <c r="F42" s="266"/>
      <c r="G42" s="275"/>
      <c r="H42" s="266"/>
      <c r="I42" s="70"/>
      <c r="J42" s="71"/>
      <c r="K42" s="70"/>
      <c r="L42" s="71"/>
      <c r="M42" s="70"/>
      <c r="N42" s="71"/>
      <c r="O42" s="58"/>
    </row>
    <row r="43" spans="1:15" ht="12.75">
      <c r="A43" s="267" t="s">
        <v>23</v>
      </c>
      <c r="B43" s="72" t="s">
        <v>97</v>
      </c>
      <c r="C43" s="128"/>
      <c r="D43" s="62"/>
      <c r="E43" s="270">
        <v>151</v>
      </c>
      <c r="F43" s="264">
        <v>17.73</v>
      </c>
      <c r="G43" s="273">
        <f>218*84</f>
        <v>18312</v>
      </c>
      <c r="H43" s="264">
        <v>12.33</v>
      </c>
      <c r="I43" s="72"/>
      <c r="J43" s="62"/>
      <c r="K43" s="72"/>
      <c r="L43" s="62"/>
      <c r="M43" s="72"/>
      <c r="N43" s="62"/>
      <c r="O43" s="58"/>
    </row>
    <row r="44" spans="1:15" ht="12.75">
      <c r="A44" s="268"/>
      <c r="B44" s="68" t="s">
        <v>98</v>
      </c>
      <c r="C44" s="126">
        <v>5130</v>
      </c>
      <c r="D44" s="69">
        <v>3.94</v>
      </c>
      <c r="E44" s="271"/>
      <c r="F44" s="265"/>
      <c r="G44" s="274"/>
      <c r="H44" s="265"/>
      <c r="I44" s="68"/>
      <c r="J44" s="69"/>
      <c r="K44" s="68"/>
      <c r="L44" s="69"/>
      <c r="M44" s="68"/>
      <c r="N44" s="69"/>
      <c r="O44" s="58"/>
    </row>
    <row r="45" spans="1:15" ht="12.75">
      <c r="A45" s="268"/>
      <c r="B45" s="68" t="s">
        <v>97</v>
      </c>
      <c r="C45" s="126"/>
      <c r="D45" s="69"/>
      <c r="E45" s="271"/>
      <c r="F45" s="265"/>
      <c r="G45" s="274"/>
      <c r="H45" s="265"/>
      <c r="I45" s="68"/>
      <c r="J45" s="69"/>
      <c r="K45" s="68"/>
      <c r="L45" s="69"/>
      <c r="M45" s="68"/>
      <c r="N45" s="69"/>
      <c r="O45" s="58"/>
    </row>
    <row r="46" spans="1:15" ht="12.75">
      <c r="A46" s="269"/>
      <c r="B46" s="70" t="s">
        <v>98</v>
      </c>
      <c r="C46" s="127"/>
      <c r="D46" s="71"/>
      <c r="E46" s="272"/>
      <c r="F46" s="266"/>
      <c r="G46" s="275"/>
      <c r="H46" s="266"/>
      <c r="I46" s="70"/>
      <c r="J46" s="71"/>
      <c r="K46" s="70"/>
      <c r="L46" s="71"/>
      <c r="M46" s="70"/>
      <c r="N46" s="71"/>
      <c r="O46" s="58"/>
    </row>
    <row r="47" spans="1:15" ht="12.75">
      <c r="A47" s="267" t="s">
        <v>24</v>
      </c>
      <c r="B47" s="72" t="s">
        <v>97</v>
      </c>
      <c r="C47" s="128"/>
      <c r="D47" s="62"/>
      <c r="E47" s="270">
        <f>167+20</f>
        <v>187</v>
      </c>
      <c r="F47" s="264">
        <v>17.73</v>
      </c>
      <c r="G47" s="273">
        <f>218*84</f>
        <v>18312</v>
      </c>
      <c r="H47" s="264">
        <v>12.33</v>
      </c>
      <c r="I47" s="72"/>
      <c r="J47" s="78"/>
      <c r="K47" s="78"/>
      <c r="L47" s="78"/>
      <c r="M47" s="78"/>
      <c r="N47" s="62"/>
      <c r="O47" s="58"/>
    </row>
    <row r="48" spans="1:15" ht="12.75">
      <c r="A48" s="268"/>
      <c r="B48" s="68" t="s">
        <v>98</v>
      </c>
      <c r="C48" s="126">
        <v>5310</v>
      </c>
      <c r="D48" s="69">
        <f>3.94+0.743+0.081</f>
        <v>4.764</v>
      </c>
      <c r="E48" s="271"/>
      <c r="F48" s="265"/>
      <c r="G48" s="274"/>
      <c r="H48" s="265"/>
      <c r="I48" s="68"/>
      <c r="J48" s="79"/>
      <c r="K48" s="79"/>
      <c r="L48" s="79"/>
      <c r="M48" s="79"/>
      <c r="N48" s="69"/>
      <c r="O48" s="58"/>
    </row>
    <row r="49" spans="1:15" ht="12.75">
      <c r="A49" s="268"/>
      <c r="B49" s="68" t="s">
        <v>97</v>
      </c>
      <c r="C49" s="126"/>
      <c r="D49" s="69"/>
      <c r="E49" s="271"/>
      <c r="F49" s="265"/>
      <c r="G49" s="274"/>
      <c r="H49" s="265"/>
      <c r="I49" s="68"/>
      <c r="J49" s="79"/>
      <c r="K49" s="79"/>
      <c r="L49" s="79"/>
      <c r="M49" s="79"/>
      <c r="N49" s="69"/>
      <c r="O49" s="58"/>
    </row>
    <row r="50" spans="1:15" ht="12.75">
      <c r="A50" s="269"/>
      <c r="B50" s="70" t="s">
        <v>98</v>
      </c>
      <c r="C50" s="127"/>
      <c r="D50" s="71"/>
      <c r="E50" s="272"/>
      <c r="F50" s="266"/>
      <c r="G50" s="275"/>
      <c r="H50" s="266"/>
      <c r="I50" s="70"/>
      <c r="J50" s="80"/>
      <c r="K50" s="80"/>
      <c r="L50" s="80"/>
      <c r="M50" s="80"/>
      <c r="N50" s="71"/>
      <c r="O50" s="58"/>
    </row>
    <row r="51" spans="1:15" ht="12.75">
      <c r="A51" s="267" t="s">
        <v>25</v>
      </c>
      <c r="B51" s="72" t="s">
        <v>97</v>
      </c>
      <c r="C51" s="128"/>
      <c r="D51" s="62"/>
      <c r="E51" s="270">
        <f>92+10</f>
        <v>102</v>
      </c>
      <c r="F51" s="264">
        <v>17.73</v>
      </c>
      <c r="G51" s="273">
        <f>218*84</f>
        <v>18312</v>
      </c>
      <c r="H51" s="264">
        <v>12.33</v>
      </c>
      <c r="I51" s="72"/>
      <c r="J51" s="62"/>
      <c r="K51" s="72"/>
      <c r="L51" s="62"/>
      <c r="M51" s="72"/>
      <c r="N51" s="62"/>
      <c r="O51" s="58"/>
    </row>
    <row r="52" spans="1:15" ht="12.75">
      <c r="A52" s="268"/>
      <c r="B52" s="68" t="s">
        <v>98</v>
      </c>
      <c r="C52" s="126">
        <v>6180</v>
      </c>
      <c r="D52" s="69">
        <f>3.94+0.743+0.081</f>
        <v>4.764</v>
      </c>
      <c r="E52" s="271"/>
      <c r="F52" s="265"/>
      <c r="G52" s="274"/>
      <c r="H52" s="265"/>
      <c r="I52" s="68"/>
      <c r="J52" s="69"/>
      <c r="K52" s="68"/>
      <c r="L52" s="69"/>
      <c r="M52" s="68"/>
      <c r="N52" s="69"/>
      <c r="O52" s="58"/>
    </row>
    <row r="53" spans="1:15" ht="12" customHeight="1">
      <c r="A53" s="268"/>
      <c r="B53" s="68" t="s">
        <v>97</v>
      </c>
      <c r="C53" s="126"/>
      <c r="D53" s="69"/>
      <c r="E53" s="271"/>
      <c r="F53" s="265"/>
      <c r="G53" s="274"/>
      <c r="H53" s="265"/>
      <c r="I53" s="68"/>
      <c r="J53" s="69"/>
      <c r="K53" s="68"/>
      <c r="L53" s="69"/>
      <c r="M53" s="68"/>
      <c r="N53" s="69"/>
      <c r="O53" s="58"/>
    </row>
    <row r="54" spans="1:15" ht="13.5" thickBot="1">
      <c r="A54" s="269"/>
      <c r="B54" s="68" t="s">
        <v>98</v>
      </c>
      <c r="C54" s="126"/>
      <c r="D54" s="69"/>
      <c r="E54" s="272"/>
      <c r="F54" s="266"/>
      <c r="G54" s="275"/>
      <c r="H54" s="266"/>
      <c r="I54" s="70"/>
      <c r="J54" s="71"/>
      <c r="K54" s="70"/>
      <c r="L54" s="71"/>
      <c r="M54" s="70"/>
      <c r="N54" s="71"/>
      <c r="O54" s="58"/>
    </row>
    <row r="55" spans="1:15" ht="12.75">
      <c r="A55" s="305" t="s">
        <v>26</v>
      </c>
      <c r="B55" s="89" t="s">
        <v>97</v>
      </c>
      <c r="C55" s="89" t="s">
        <v>120</v>
      </c>
      <c r="D55" s="89"/>
      <c r="E55" s="307">
        <f>157+11</f>
        <v>168</v>
      </c>
      <c r="F55" s="264">
        <v>17.73</v>
      </c>
      <c r="G55" s="273">
        <f>218*84</f>
        <v>18312</v>
      </c>
      <c r="H55" s="264">
        <v>12.33</v>
      </c>
      <c r="I55" s="68"/>
      <c r="J55" s="69"/>
      <c r="K55" s="68"/>
      <c r="L55" s="69"/>
      <c r="M55" s="68"/>
      <c r="N55" s="69"/>
      <c r="O55" s="58"/>
    </row>
    <row r="56" spans="1:15" ht="12.75">
      <c r="A56" s="306"/>
      <c r="B56" s="90" t="s">
        <v>98</v>
      </c>
      <c r="C56" s="90"/>
      <c r="D56" s="90"/>
      <c r="E56" s="308"/>
      <c r="F56" s="265"/>
      <c r="G56" s="274"/>
      <c r="H56" s="265"/>
      <c r="I56" s="68"/>
      <c r="J56" s="69"/>
      <c r="K56" s="68"/>
      <c r="L56" s="69"/>
      <c r="M56" s="68"/>
      <c r="N56" s="69"/>
      <c r="O56" s="58"/>
    </row>
    <row r="57" spans="1:15" ht="12.75">
      <c r="A57" s="306"/>
      <c r="B57" s="90" t="s">
        <v>97</v>
      </c>
      <c r="C57" s="90"/>
      <c r="D57" s="90"/>
      <c r="E57" s="308"/>
      <c r="F57" s="265"/>
      <c r="G57" s="274"/>
      <c r="H57" s="265"/>
      <c r="I57" s="68"/>
      <c r="J57" s="69"/>
      <c r="K57" s="68"/>
      <c r="L57" s="69"/>
      <c r="M57" s="68"/>
      <c r="N57" s="69"/>
      <c r="O57" s="58"/>
    </row>
    <row r="58" spans="1:15" ht="13.5" thickBot="1">
      <c r="A58" s="301"/>
      <c r="B58" s="91" t="s">
        <v>98</v>
      </c>
      <c r="C58" s="91"/>
      <c r="D58" s="91"/>
      <c r="E58" s="309"/>
      <c r="F58" s="279"/>
      <c r="G58" s="310"/>
      <c r="H58" s="279"/>
      <c r="I58" s="67"/>
      <c r="J58" s="66"/>
      <c r="K58" s="67"/>
      <c r="L58" s="66"/>
      <c r="M58" s="67"/>
      <c r="N58" s="66"/>
      <c r="O58" s="58"/>
    </row>
    <row r="59" spans="1:15" ht="13.5" thickTop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58"/>
    </row>
    <row r="60" spans="1:15" s="38" customFormat="1" ht="12.75">
      <c r="A60" s="313" t="s">
        <v>32</v>
      </c>
      <c r="B60" s="313"/>
      <c r="C60" s="313"/>
      <c r="D60" s="314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58"/>
    </row>
    <row r="61" spans="1:14" s="38" customFormat="1" ht="12.75">
      <c r="A61" s="34"/>
      <c r="B61" s="33" t="s">
        <v>33</v>
      </c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s="38" customFormat="1" ht="12.75">
      <c r="A62" s="34"/>
      <c r="B62" s="228" t="s">
        <v>35</v>
      </c>
      <c r="C62" s="228"/>
      <c r="D62" s="228"/>
      <c r="E62" s="229"/>
      <c r="F62" s="34"/>
      <c r="G62" s="34"/>
      <c r="H62" s="34"/>
      <c r="I62" s="34"/>
      <c r="J62" s="34"/>
      <c r="K62" s="34"/>
      <c r="L62" s="34"/>
      <c r="M62" s="34"/>
      <c r="N62" s="34"/>
    </row>
    <row r="63" spans="1:14" s="38" customFormat="1" ht="12.75">
      <c r="A63" s="34"/>
      <c r="B63" s="228" t="s">
        <v>34</v>
      </c>
      <c r="C63" s="228"/>
      <c r="D63" s="228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s="38" customFormat="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7" ht="14.25">
      <c r="A65" s="31"/>
      <c r="B65" s="31"/>
      <c r="C65" s="31"/>
      <c r="D65" s="31"/>
      <c r="E65" s="31"/>
      <c r="F65" s="31"/>
      <c r="G65" s="31"/>
    </row>
    <row r="66" spans="1:7" ht="14.25">
      <c r="A66" s="31"/>
      <c r="B66" s="31"/>
      <c r="C66" s="31"/>
      <c r="D66" s="31"/>
      <c r="E66" s="31"/>
      <c r="F66" s="31"/>
      <c r="G66" s="31"/>
    </row>
  </sheetData>
  <sheetProtection/>
  <mergeCells count="79">
    <mergeCell ref="H47:H50"/>
    <mergeCell ref="B9:C10"/>
    <mergeCell ref="H55:H58"/>
    <mergeCell ref="A55:A58"/>
    <mergeCell ref="E55:E58"/>
    <mergeCell ref="F55:F58"/>
    <mergeCell ref="G55:G58"/>
    <mergeCell ref="H51:H54"/>
    <mergeCell ref="A51:A54"/>
    <mergeCell ref="E51:E54"/>
    <mergeCell ref="H39:H42"/>
    <mergeCell ref="E39:E42"/>
    <mergeCell ref="F39:F42"/>
    <mergeCell ref="G43:G46"/>
    <mergeCell ref="H43:H46"/>
    <mergeCell ref="F43:F46"/>
    <mergeCell ref="G51:G54"/>
    <mergeCell ref="A39:A42"/>
    <mergeCell ref="G39:G42"/>
    <mergeCell ref="F51:F54"/>
    <mergeCell ref="F47:F50"/>
    <mergeCell ref="G47:G50"/>
    <mergeCell ref="G15:G18"/>
    <mergeCell ref="H19:H22"/>
    <mergeCell ref="A19:A22"/>
    <mergeCell ref="E19:E22"/>
    <mergeCell ref="F19:F22"/>
    <mergeCell ref="G19:G22"/>
    <mergeCell ref="H15:H18"/>
    <mergeCell ref="I1:K1"/>
    <mergeCell ref="I2:K2"/>
    <mergeCell ref="I3:K3"/>
    <mergeCell ref="G11:G14"/>
    <mergeCell ref="I9:J9"/>
    <mergeCell ref="K9:L9"/>
    <mergeCell ref="G9:H9"/>
    <mergeCell ref="H11:H14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B63:D63"/>
    <mergeCell ref="A11:A14"/>
    <mergeCell ref="A60:D60"/>
    <mergeCell ref="B62:E62"/>
    <mergeCell ref="A15:A18"/>
    <mergeCell ref="E11:E14"/>
    <mergeCell ref="A43:A46"/>
    <mergeCell ref="E43:E46"/>
    <mergeCell ref="A47:A50"/>
    <mergeCell ref="E47:E50"/>
    <mergeCell ref="F11:F14"/>
    <mergeCell ref="E15:E18"/>
    <mergeCell ref="A23:A26"/>
    <mergeCell ref="E23:E26"/>
    <mergeCell ref="F23:F26"/>
    <mergeCell ref="F15:F18"/>
    <mergeCell ref="G23:G26"/>
    <mergeCell ref="H23:H26"/>
    <mergeCell ref="H27:H30"/>
    <mergeCell ref="A27:A30"/>
    <mergeCell ref="E27:E30"/>
    <mergeCell ref="F27:F30"/>
    <mergeCell ref="G27:G30"/>
    <mergeCell ref="H35:H38"/>
    <mergeCell ref="A35:A38"/>
    <mergeCell ref="E35:E38"/>
    <mergeCell ref="H31:H34"/>
    <mergeCell ref="A31:A34"/>
    <mergeCell ref="E31:E34"/>
    <mergeCell ref="F31:F34"/>
    <mergeCell ref="G31:G34"/>
    <mergeCell ref="F35:F38"/>
    <mergeCell ref="G35:G38"/>
  </mergeCells>
  <printOptions/>
  <pageMargins left="0.29" right="0.2" top="0.35" bottom="0.36" header="0.26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31">
      <selection activeCell="D56" sqref="D56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6" customFormat="1" ht="15">
      <c r="A1" s="30" t="s">
        <v>42</v>
      </c>
      <c r="B1" s="28" t="s">
        <v>107</v>
      </c>
      <c r="C1" s="28"/>
      <c r="E1" s="29"/>
      <c r="F1" s="29">
        <v>50476</v>
      </c>
      <c r="G1" s="29"/>
      <c r="H1" s="28" t="s">
        <v>29</v>
      </c>
      <c r="I1" s="28"/>
      <c r="J1" s="28"/>
      <c r="K1" s="29">
        <v>967</v>
      </c>
      <c r="L1" s="29"/>
      <c r="M1" s="29"/>
    </row>
    <row r="2" spans="1:13" s="36" customFormat="1" ht="15">
      <c r="A2" s="28" t="s">
        <v>1</v>
      </c>
      <c r="B2" s="28" t="s">
        <v>95</v>
      </c>
      <c r="C2" s="28"/>
      <c r="E2" s="29"/>
      <c r="F2" s="29">
        <v>50475</v>
      </c>
      <c r="G2" s="29"/>
      <c r="H2" s="28" t="s">
        <v>2</v>
      </c>
      <c r="I2" s="28"/>
      <c r="J2" s="28"/>
      <c r="K2" s="29">
        <v>7</v>
      </c>
      <c r="L2" s="29"/>
      <c r="M2" s="29"/>
    </row>
    <row r="3" spans="1:13" s="36" customFormat="1" ht="15">
      <c r="A3" s="28" t="s">
        <v>0</v>
      </c>
      <c r="B3" s="28" t="s">
        <v>38</v>
      </c>
      <c r="C3" s="28"/>
      <c r="E3" s="29"/>
      <c r="F3" s="29"/>
      <c r="G3" s="29"/>
      <c r="H3" s="28" t="s">
        <v>3</v>
      </c>
      <c r="I3" s="28"/>
      <c r="J3" s="28"/>
      <c r="K3" s="29">
        <v>2</v>
      </c>
      <c r="L3" s="29"/>
      <c r="M3" s="29"/>
    </row>
    <row r="4" spans="1:14" s="36" customFormat="1" ht="15">
      <c r="A4" s="28" t="s">
        <v>4</v>
      </c>
      <c r="B4" s="28">
        <v>162</v>
      </c>
      <c r="C4" s="28"/>
      <c r="D4" s="29"/>
      <c r="E4" s="29"/>
      <c r="F4" s="29"/>
      <c r="G4" s="29"/>
      <c r="H4" s="28" t="s">
        <v>31</v>
      </c>
      <c r="I4" s="28"/>
      <c r="J4" s="28"/>
      <c r="K4" s="44" t="s">
        <v>65</v>
      </c>
      <c r="L4" s="32"/>
      <c r="M4" s="32"/>
      <c r="N4" s="32"/>
    </row>
    <row r="5" spans="1:13" ht="15" thickBot="1">
      <c r="A5" s="27"/>
      <c r="B5" s="27"/>
      <c r="C5" s="27"/>
      <c r="D5" s="27"/>
      <c r="E5" s="27"/>
      <c r="F5" s="27"/>
      <c r="G5" s="27"/>
      <c r="H5" s="27"/>
      <c r="I5" s="27"/>
      <c r="J5" s="46"/>
      <c r="K5" s="46" t="s">
        <v>68</v>
      </c>
      <c r="L5" s="46"/>
      <c r="M5" s="27"/>
    </row>
    <row r="6" spans="1:14" ht="13.5" thickTop="1">
      <c r="A6" s="246" t="s">
        <v>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8"/>
    </row>
    <row r="7" spans="1:14" ht="13.5" thickBot="1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4" ht="16.5" thickBot="1" thickTop="1">
      <c r="A8" s="221" t="s">
        <v>6</v>
      </c>
      <c r="B8" s="230" t="s">
        <v>7</v>
      </c>
      <c r="C8" s="207"/>
      <c r="D8" s="208"/>
      <c r="E8" s="230" t="s">
        <v>11</v>
      </c>
      <c r="F8" s="208"/>
      <c r="G8" s="216" t="s">
        <v>15</v>
      </c>
      <c r="H8" s="217"/>
      <c r="I8" s="217"/>
      <c r="J8" s="217"/>
      <c r="K8" s="217"/>
      <c r="L8" s="217"/>
      <c r="M8" s="217"/>
      <c r="N8" s="218"/>
    </row>
    <row r="9" spans="1:14" ht="13.5" thickTop="1">
      <c r="A9" s="222"/>
      <c r="B9" s="211" t="s">
        <v>8</v>
      </c>
      <c r="C9" s="210"/>
      <c r="D9" s="219" t="s">
        <v>9</v>
      </c>
      <c r="E9" s="224" t="s">
        <v>10</v>
      </c>
      <c r="F9" s="219" t="s">
        <v>9</v>
      </c>
      <c r="G9" s="241" t="s">
        <v>27</v>
      </c>
      <c r="H9" s="242"/>
      <c r="I9" s="241" t="s">
        <v>28</v>
      </c>
      <c r="J9" s="242"/>
      <c r="K9" s="241" t="s">
        <v>13</v>
      </c>
      <c r="L9" s="242"/>
      <c r="M9" s="241" t="s">
        <v>14</v>
      </c>
      <c r="N9" s="242"/>
    </row>
    <row r="10" spans="1:14" ht="15" thickBot="1">
      <c r="A10" s="223"/>
      <c r="B10" s="330"/>
      <c r="C10" s="200"/>
      <c r="D10" s="226"/>
      <c r="E10" s="225"/>
      <c r="F10" s="226"/>
      <c r="G10" s="19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7" t="s">
        <v>16</v>
      </c>
      <c r="B11" s="113" t="s">
        <v>97</v>
      </c>
      <c r="C11" s="97">
        <v>241</v>
      </c>
      <c r="D11" s="7">
        <v>5.412</v>
      </c>
      <c r="E11" s="241">
        <f>45+15</f>
        <v>60</v>
      </c>
      <c r="F11" s="242">
        <v>17.73</v>
      </c>
      <c r="G11" s="329">
        <f>150*84</f>
        <v>12600</v>
      </c>
      <c r="H11" s="325">
        <v>12.33</v>
      </c>
      <c r="I11" s="8"/>
      <c r="J11" s="9"/>
      <c r="K11" s="8"/>
      <c r="L11" s="9"/>
      <c r="M11" s="8"/>
      <c r="N11" s="9"/>
    </row>
    <row r="12" spans="1:14" ht="15.75" customHeight="1">
      <c r="A12" s="317"/>
      <c r="B12" s="118" t="s">
        <v>104</v>
      </c>
      <c r="C12" s="131">
        <v>121</v>
      </c>
      <c r="D12" s="9">
        <v>1.353</v>
      </c>
      <c r="E12" s="320"/>
      <c r="F12" s="234"/>
      <c r="G12" s="238"/>
      <c r="H12" s="240"/>
      <c r="I12" s="8"/>
      <c r="J12" s="9"/>
      <c r="K12" s="8"/>
      <c r="L12" s="9"/>
      <c r="M12" s="8"/>
      <c r="N12" s="9"/>
    </row>
    <row r="13" spans="1:14" ht="15.75" customHeight="1">
      <c r="A13" s="317"/>
      <c r="B13" s="118" t="s">
        <v>103</v>
      </c>
      <c r="C13" s="131">
        <v>6506</v>
      </c>
      <c r="D13" s="9">
        <v>8.118</v>
      </c>
      <c r="E13" s="320"/>
      <c r="F13" s="234"/>
      <c r="G13" s="238"/>
      <c r="H13" s="240"/>
      <c r="I13" s="8"/>
      <c r="J13" s="9"/>
      <c r="K13" s="8"/>
      <c r="L13" s="9"/>
      <c r="M13" s="8"/>
      <c r="N13" s="9"/>
    </row>
    <row r="14" spans="1:14" ht="15" customHeight="1" thickBot="1">
      <c r="A14" s="328"/>
      <c r="B14" s="116" t="s">
        <v>98</v>
      </c>
      <c r="C14" s="129">
        <v>3252</v>
      </c>
      <c r="D14" s="23">
        <v>2.03</v>
      </c>
      <c r="E14" s="323"/>
      <c r="F14" s="324"/>
      <c r="G14" s="326"/>
      <c r="H14" s="322"/>
      <c r="I14" s="8"/>
      <c r="J14" s="9"/>
      <c r="K14" s="8"/>
      <c r="L14" s="9"/>
      <c r="M14" s="8"/>
      <c r="N14" s="9"/>
    </row>
    <row r="15" spans="1:14" ht="15" customHeight="1" thickTop="1">
      <c r="A15" s="328" t="s">
        <v>17</v>
      </c>
      <c r="B15" s="113" t="s">
        <v>97</v>
      </c>
      <c r="C15" s="130">
        <v>218</v>
      </c>
      <c r="D15" s="7">
        <v>5.412</v>
      </c>
      <c r="E15" s="323">
        <f>11+49</f>
        <v>60</v>
      </c>
      <c r="F15" s="324">
        <v>17.73</v>
      </c>
      <c r="G15" s="326">
        <f>150*84</f>
        <v>12600</v>
      </c>
      <c r="H15" s="322">
        <v>12.33</v>
      </c>
      <c r="I15" s="8"/>
      <c r="J15" s="9"/>
      <c r="K15" s="8"/>
      <c r="L15" s="9"/>
      <c r="M15" s="8"/>
      <c r="N15" s="9"/>
    </row>
    <row r="16" spans="1:14" ht="15" customHeight="1">
      <c r="A16" s="328"/>
      <c r="B16" s="118" t="s">
        <v>104</v>
      </c>
      <c r="C16" s="131">
        <v>109</v>
      </c>
      <c r="D16" s="9">
        <v>1.353</v>
      </c>
      <c r="E16" s="323"/>
      <c r="F16" s="324"/>
      <c r="G16" s="326"/>
      <c r="H16" s="322"/>
      <c r="I16" s="8"/>
      <c r="J16" s="9"/>
      <c r="K16" s="8"/>
      <c r="L16" s="9"/>
      <c r="M16" s="8"/>
      <c r="N16" s="9"/>
    </row>
    <row r="17" spans="1:14" ht="15" customHeight="1">
      <c r="A17" s="328"/>
      <c r="B17" s="118" t="s">
        <v>103</v>
      </c>
      <c r="C17" s="131">
        <v>4582</v>
      </c>
      <c r="D17" s="9">
        <v>8.118</v>
      </c>
      <c r="E17" s="323"/>
      <c r="F17" s="324"/>
      <c r="G17" s="326"/>
      <c r="H17" s="322"/>
      <c r="I17" s="8"/>
      <c r="J17" s="9"/>
      <c r="K17" s="8"/>
      <c r="L17" s="9"/>
      <c r="M17" s="8"/>
      <c r="N17" s="9"/>
    </row>
    <row r="18" spans="1:14" ht="13.5" thickBot="1">
      <c r="A18" s="328"/>
      <c r="B18" s="116" t="s">
        <v>98</v>
      </c>
      <c r="C18" s="129">
        <v>2291</v>
      </c>
      <c r="D18" s="23">
        <v>2.03</v>
      </c>
      <c r="E18" s="323"/>
      <c r="F18" s="324"/>
      <c r="G18" s="326"/>
      <c r="H18" s="322"/>
      <c r="I18" s="8"/>
      <c r="J18" s="9"/>
      <c r="K18" s="8"/>
      <c r="L18" s="9"/>
      <c r="M18" s="8"/>
      <c r="N18" s="9"/>
    </row>
    <row r="19" spans="1:14" ht="13.5" thickTop="1">
      <c r="A19" s="328" t="s">
        <v>18</v>
      </c>
      <c r="B19" s="113" t="s">
        <v>97</v>
      </c>
      <c r="C19" s="130">
        <v>241</v>
      </c>
      <c r="D19" s="7">
        <v>5.412</v>
      </c>
      <c r="E19" s="323">
        <v>75</v>
      </c>
      <c r="F19" s="324">
        <v>17.73</v>
      </c>
      <c r="G19" s="326">
        <v>12600</v>
      </c>
      <c r="H19" s="322">
        <v>12.33</v>
      </c>
      <c r="I19" s="8"/>
      <c r="J19" s="9"/>
      <c r="K19" s="8"/>
      <c r="L19" s="9"/>
      <c r="M19" s="8"/>
      <c r="N19" s="9"/>
    </row>
    <row r="20" spans="1:14" ht="12.75">
      <c r="A20" s="328"/>
      <c r="B20" s="118" t="s">
        <v>104</v>
      </c>
      <c r="C20" s="131">
        <v>121</v>
      </c>
      <c r="D20" s="9">
        <v>1.353</v>
      </c>
      <c r="E20" s="323"/>
      <c r="F20" s="324"/>
      <c r="G20" s="326"/>
      <c r="H20" s="322"/>
      <c r="I20" s="8"/>
      <c r="J20" s="9"/>
      <c r="K20" s="8"/>
      <c r="L20" s="9"/>
      <c r="M20" s="8"/>
      <c r="N20" s="9"/>
    </row>
    <row r="21" spans="1:14" ht="12.75">
      <c r="A21" s="328"/>
      <c r="B21" s="118" t="s">
        <v>103</v>
      </c>
      <c r="C21" s="131">
        <v>6079</v>
      </c>
      <c r="D21" s="9">
        <v>8.118</v>
      </c>
      <c r="E21" s="323"/>
      <c r="F21" s="324"/>
      <c r="G21" s="326"/>
      <c r="H21" s="322"/>
      <c r="I21" s="8"/>
      <c r="J21" s="9"/>
      <c r="K21" s="8"/>
      <c r="L21" s="9"/>
      <c r="M21" s="8"/>
      <c r="N21" s="9"/>
    </row>
    <row r="22" spans="1:14" ht="13.5" thickBot="1">
      <c r="A22" s="328"/>
      <c r="B22" s="116" t="s">
        <v>98</v>
      </c>
      <c r="C22" s="129">
        <v>3039</v>
      </c>
      <c r="D22" s="23">
        <v>2.03</v>
      </c>
      <c r="E22" s="323"/>
      <c r="F22" s="324"/>
      <c r="G22" s="326"/>
      <c r="H22" s="322"/>
      <c r="I22" s="8"/>
      <c r="J22" s="9"/>
      <c r="K22" s="8"/>
      <c r="L22" s="9"/>
      <c r="M22" s="8"/>
      <c r="N22" s="9"/>
    </row>
    <row r="23" spans="1:14" ht="12.75">
      <c r="A23" s="315" t="s">
        <v>19</v>
      </c>
      <c r="B23" s="113" t="s">
        <v>97</v>
      </c>
      <c r="C23" s="130">
        <v>233</v>
      </c>
      <c r="D23" s="16">
        <v>5.412</v>
      </c>
      <c r="E23" s="323">
        <f>40+14</f>
        <v>54</v>
      </c>
      <c r="F23" s="324">
        <v>17.73</v>
      </c>
      <c r="G23" s="326">
        <f>150*84</f>
        <v>12600</v>
      </c>
      <c r="H23" s="322">
        <v>12.33</v>
      </c>
      <c r="I23" s="8"/>
      <c r="J23" s="9"/>
      <c r="K23" s="8"/>
      <c r="L23" s="9"/>
      <c r="M23" s="8"/>
      <c r="N23" s="9"/>
    </row>
    <row r="24" spans="1:14" ht="12.75">
      <c r="A24" s="316"/>
      <c r="B24" s="118" t="s">
        <v>104</v>
      </c>
      <c r="C24" s="131">
        <v>117</v>
      </c>
      <c r="D24" s="9">
        <v>1.353</v>
      </c>
      <c r="E24" s="323"/>
      <c r="F24" s="324"/>
      <c r="G24" s="326"/>
      <c r="H24" s="322"/>
      <c r="I24" s="8"/>
      <c r="J24" s="9"/>
      <c r="K24" s="8"/>
      <c r="L24" s="9"/>
      <c r="M24" s="8"/>
      <c r="N24" s="9"/>
    </row>
    <row r="25" spans="1:14" ht="12.75">
      <c r="A25" s="316"/>
      <c r="B25" s="118" t="s">
        <v>103</v>
      </c>
      <c r="C25" s="131">
        <v>4474</v>
      </c>
      <c r="D25" s="9">
        <v>8.118</v>
      </c>
      <c r="E25" s="323"/>
      <c r="F25" s="324"/>
      <c r="G25" s="326"/>
      <c r="H25" s="322"/>
      <c r="I25" s="8"/>
      <c r="J25" s="9"/>
      <c r="K25" s="8"/>
      <c r="L25" s="9"/>
      <c r="M25" s="8"/>
      <c r="N25" s="9"/>
    </row>
    <row r="26" spans="1:14" ht="13.5" thickBot="1">
      <c r="A26" s="317"/>
      <c r="B26" s="116" t="s">
        <v>98</v>
      </c>
      <c r="C26" s="129">
        <v>2236</v>
      </c>
      <c r="D26" s="23">
        <v>2.03</v>
      </c>
      <c r="E26" s="323"/>
      <c r="F26" s="324"/>
      <c r="G26" s="326"/>
      <c r="H26" s="322"/>
      <c r="I26" s="8"/>
      <c r="J26" s="9"/>
      <c r="K26" s="8"/>
      <c r="L26" s="9"/>
      <c r="M26" s="8"/>
      <c r="N26" s="9"/>
    </row>
    <row r="27" spans="1:14" ht="12.75">
      <c r="A27" s="315" t="s">
        <v>20</v>
      </c>
      <c r="B27" s="113" t="s">
        <v>97</v>
      </c>
      <c r="C27" s="130">
        <v>241</v>
      </c>
      <c r="D27" s="16">
        <v>5.412</v>
      </c>
      <c r="E27" s="323">
        <f>29+10</f>
        <v>39</v>
      </c>
      <c r="F27" s="324">
        <v>17.73</v>
      </c>
      <c r="G27" s="237">
        <f>150*84</f>
        <v>12600</v>
      </c>
      <c r="H27" s="233">
        <v>12.33</v>
      </c>
      <c r="I27" s="15"/>
      <c r="J27" s="16"/>
      <c r="K27" s="15"/>
      <c r="L27" s="16"/>
      <c r="M27" s="15"/>
      <c r="N27" s="16"/>
    </row>
    <row r="28" spans="1:14" ht="12.75">
      <c r="A28" s="316"/>
      <c r="B28" s="118" t="s">
        <v>104</v>
      </c>
      <c r="C28" s="131">
        <v>121</v>
      </c>
      <c r="D28" s="9">
        <v>1.353</v>
      </c>
      <c r="E28" s="323"/>
      <c r="F28" s="324"/>
      <c r="G28" s="321"/>
      <c r="H28" s="220"/>
      <c r="I28" s="8"/>
      <c r="J28" s="9"/>
      <c r="K28" s="8"/>
      <c r="L28" s="9"/>
      <c r="M28" s="8"/>
      <c r="N28" s="9"/>
    </row>
    <row r="29" spans="1:14" ht="12.75">
      <c r="A29" s="316"/>
      <c r="B29" s="118" t="s">
        <v>103</v>
      </c>
      <c r="C29" s="131">
        <v>3666</v>
      </c>
      <c r="D29" s="9">
        <v>8.118</v>
      </c>
      <c r="E29" s="323"/>
      <c r="F29" s="324"/>
      <c r="G29" s="321"/>
      <c r="H29" s="220"/>
      <c r="I29" s="8"/>
      <c r="J29" s="9"/>
      <c r="K29" s="8"/>
      <c r="L29" s="9"/>
      <c r="M29" s="8"/>
      <c r="N29" s="9"/>
    </row>
    <row r="30" spans="1:14" ht="13.5" thickBot="1">
      <c r="A30" s="317"/>
      <c r="B30" s="116" t="s">
        <v>98</v>
      </c>
      <c r="C30" s="129">
        <v>1832</v>
      </c>
      <c r="D30" s="23">
        <v>2.03</v>
      </c>
      <c r="E30" s="323"/>
      <c r="F30" s="324"/>
      <c r="G30" s="238"/>
      <c r="H30" s="234"/>
      <c r="I30" s="22"/>
      <c r="J30" s="23"/>
      <c r="K30" s="22"/>
      <c r="L30" s="23"/>
      <c r="M30" s="22"/>
      <c r="N30" s="23"/>
    </row>
    <row r="31" spans="1:14" ht="12.75">
      <c r="A31" s="315" t="s">
        <v>71</v>
      </c>
      <c r="B31" s="113" t="s">
        <v>97</v>
      </c>
      <c r="C31" s="130">
        <v>233</v>
      </c>
      <c r="D31" s="16">
        <v>5.412</v>
      </c>
      <c r="E31" s="323">
        <v>17</v>
      </c>
      <c r="F31" s="324">
        <v>17.73</v>
      </c>
      <c r="G31" s="237">
        <f>150*84</f>
        <v>12600</v>
      </c>
      <c r="H31" s="233">
        <v>12.33</v>
      </c>
      <c r="I31" s="15"/>
      <c r="J31" s="16"/>
      <c r="K31" s="15"/>
      <c r="L31" s="16"/>
      <c r="M31" s="15"/>
      <c r="N31" s="16"/>
    </row>
    <row r="32" spans="1:14" ht="12.75">
      <c r="A32" s="316"/>
      <c r="B32" s="118" t="s">
        <v>104</v>
      </c>
      <c r="C32" s="131">
        <v>117</v>
      </c>
      <c r="D32" s="9">
        <v>1.353</v>
      </c>
      <c r="E32" s="323"/>
      <c r="F32" s="324"/>
      <c r="G32" s="321"/>
      <c r="H32" s="220"/>
      <c r="I32" s="8"/>
      <c r="J32" s="9"/>
      <c r="K32" s="8"/>
      <c r="L32" s="9"/>
      <c r="M32" s="8"/>
      <c r="N32" s="9"/>
    </row>
    <row r="33" spans="1:14" ht="12.75">
      <c r="A33" s="316"/>
      <c r="B33" s="118" t="s">
        <v>103</v>
      </c>
      <c r="C33" s="131">
        <v>3567</v>
      </c>
      <c r="D33" s="9">
        <v>8.118</v>
      </c>
      <c r="E33" s="323"/>
      <c r="F33" s="324"/>
      <c r="G33" s="321"/>
      <c r="H33" s="220"/>
      <c r="I33" s="8"/>
      <c r="J33" s="9"/>
      <c r="K33" s="8"/>
      <c r="L33" s="9"/>
      <c r="M33" s="8"/>
      <c r="N33" s="9"/>
    </row>
    <row r="34" spans="1:14" ht="13.5" thickBot="1">
      <c r="A34" s="317"/>
      <c r="B34" s="116" t="s">
        <v>98</v>
      </c>
      <c r="C34" s="129">
        <v>1783</v>
      </c>
      <c r="D34" s="23">
        <v>2.03</v>
      </c>
      <c r="E34" s="323"/>
      <c r="F34" s="324"/>
      <c r="G34" s="238"/>
      <c r="H34" s="234"/>
      <c r="I34" s="22"/>
      <c r="J34" s="23"/>
      <c r="K34" s="22"/>
      <c r="L34" s="23"/>
      <c r="M34" s="22"/>
      <c r="N34" s="23"/>
    </row>
    <row r="35" spans="1:14" ht="12.75">
      <c r="A35" s="315" t="s">
        <v>72</v>
      </c>
      <c r="B35" s="113" t="s">
        <v>97</v>
      </c>
      <c r="C35" s="130">
        <v>241</v>
      </c>
      <c r="D35" s="16">
        <v>5.412</v>
      </c>
      <c r="E35" s="318">
        <v>11</v>
      </c>
      <c r="F35" s="233">
        <v>17.73</v>
      </c>
      <c r="G35" s="237">
        <f>150*84</f>
        <v>12600</v>
      </c>
      <c r="H35" s="233">
        <v>12.33</v>
      </c>
      <c r="I35" s="15"/>
      <c r="J35" s="16"/>
      <c r="K35" s="15"/>
      <c r="L35" s="16"/>
      <c r="M35" s="15"/>
      <c r="N35" s="16"/>
    </row>
    <row r="36" spans="1:14" ht="12.75">
      <c r="A36" s="316"/>
      <c r="B36" s="118" t="s">
        <v>104</v>
      </c>
      <c r="C36" s="131">
        <v>121</v>
      </c>
      <c r="D36" s="9">
        <v>1.353</v>
      </c>
      <c r="E36" s="319"/>
      <c r="F36" s="220"/>
      <c r="G36" s="321"/>
      <c r="H36" s="220"/>
      <c r="I36" s="8"/>
      <c r="J36" s="9"/>
      <c r="K36" s="8"/>
      <c r="L36" s="9"/>
      <c r="M36" s="8"/>
      <c r="N36" s="9"/>
    </row>
    <row r="37" spans="1:14" ht="12.75">
      <c r="A37" s="316"/>
      <c r="B37" s="118" t="s">
        <v>103</v>
      </c>
      <c r="C37" s="131">
        <v>3492</v>
      </c>
      <c r="D37" s="9">
        <v>8.118</v>
      </c>
      <c r="E37" s="319"/>
      <c r="F37" s="220"/>
      <c r="G37" s="321"/>
      <c r="H37" s="220"/>
      <c r="I37" s="8"/>
      <c r="J37" s="9"/>
      <c r="K37" s="8"/>
      <c r="L37" s="9"/>
      <c r="M37" s="8"/>
      <c r="N37" s="9"/>
    </row>
    <row r="38" spans="1:14" ht="12.75">
      <c r="A38" s="317"/>
      <c r="B38" s="116" t="s">
        <v>98</v>
      </c>
      <c r="C38" s="129">
        <v>1746</v>
      </c>
      <c r="D38" s="23">
        <v>2.03</v>
      </c>
      <c r="E38" s="320"/>
      <c r="F38" s="234"/>
      <c r="G38" s="238"/>
      <c r="H38" s="234"/>
      <c r="I38" s="22"/>
      <c r="J38" s="23"/>
      <c r="K38" s="22"/>
      <c r="L38" s="23"/>
      <c r="M38" s="22"/>
      <c r="N38" s="23"/>
    </row>
    <row r="39" spans="1:14" ht="12.75">
      <c r="A39" s="315" t="s">
        <v>22</v>
      </c>
      <c r="B39" s="120" t="s">
        <v>97</v>
      </c>
      <c r="C39" s="131">
        <v>241</v>
      </c>
      <c r="D39" s="16">
        <v>5.412</v>
      </c>
      <c r="E39" s="318">
        <v>62</v>
      </c>
      <c r="F39" s="233">
        <v>17.73</v>
      </c>
      <c r="G39" s="237">
        <f>150*84</f>
        <v>12600</v>
      </c>
      <c r="H39" s="233">
        <v>12.33</v>
      </c>
      <c r="I39" s="22"/>
      <c r="J39" s="23"/>
      <c r="K39" s="22"/>
      <c r="L39" s="23"/>
      <c r="M39" s="22"/>
      <c r="N39" s="23"/>
    </row>
    <row r="40" spans="1:14" ht="12.75" customHeight="1">
      <c r="A40" s="316"/>
      <c r="B40" s="116" t="s">
        <v>98</v>
      </c>
      <c r="C40" s="131">
        <v>121</v>
      </c>
      <c r="D40" s="9">
        <v>1.353</v>
      </c>
      <c r="E40" s="319"/>
      <c r="F40" s="220"/>
      <c r="G40" s="321"/>
      <c r="H40" s="220"/>
      <c r="I40" s="22"/>
      <c r="J40" s="23"/>
      <c r="K40" s="22"/>
      <c r="L40" s="23"/>
      <c r="M40" s="22"/>
      <c r="N40" s="23"/>
    </row>
    <row r="41" spans="1:14" ht="12.75" customHeight="1">
      <c r="A41" s="316"/>
      <c r="B41" s="120" t="s">
        <v>97</v>
      </c>
      <c r="C41" s="131">
        <v>3266</v>
      </c>
      <c r="D41" s="9">
        <v>8.118</v>
      </c>
      <c r="E41" s="319"/>
      <c r="F41" s="220"/>
      <c r="G41" s="321"/>
      <c r="H41" s="220"/>
      <c r="I41" s="22"/>
      <c r="J41" s="23"/>
      <c r="K41" s="22"/>
      <c r="L41" s="23"/>
      <c r="M41" s="22"/>
      <c r="N41" s="23"/>
    </row>
    <row r="42" spans="1:14" ht="12.75" customHeight="1">
      <c r="A42" s="317"/>
      <c r="B42" s="116" t="s">
        <v>98</v>
      </c>
      <c r="C42" s="129">
        <v>1632</v>
      </c>
      <c r="D42" s="23">
        <v>2.03</v>
      </c>
      <c r="E42" s="320"/>
      <c r="F42" s="234"/>
      <c r="G42" s="238"/>
      <c r="H42" s="234"/>
      <c r="I42" s="4"/>
      <c r="J42" s="5"/>
      <c r="K42" s="4"/>
      <c r="L42" s="5"/>
      <c r="M42" s="4"/>
      <c r="N42" s="5"/>
    </row>
    <row r="43" spans="1:14" ht="12.75" customHeight="1">
      <c r="A43" s="315" t="s">
        <v>23</v>
      </c>
      <c r="B43" s="120" t="s">
        <v>97</v>
      </c>
      <c r="C43" s="131">
        <v>6460</v>
      </c>
      <c r="D43" s="9">
        <v>5.91</v>
      </c>
      <c r="E43" s="318">
        <v>25</v>
      </c>
      <c r="F43" s="233">
        <v>17.73</v>
      </c>
      <c r="G43" s="237">
        <f>150*84</f>
        <v>12600</v>
      </c>
      <c r="H43" s="233">
        <v>12.33</v>
      </c>
      <c r="I43" s="4"/>
      <c r="J43" s="5"/>
      <c r="K43" s="4"/>
      <c r="L43" s="5"/>
      <c r="M43" s="4"/>
      <c r="N43" s="5"/>
    </row>
    <row r="44" spans="1:14" ht="12.75" customHeight="1">
      <c r="A44" s="316"/>
      <c r="B44" s="116" t="s">
        <v>98</v>
      </c>
      <c r="C44" s="131"/>
      <c r="D44" s="9"/>
      <c r="E44" s="319"/>
      <c r="F44" s="220"/>
      <c r="G44" s="321"/>
      <c r="H44" s="220"/>
      <c r="I44" s="4"/>
      <c r="J44" s="5"/>
      <c r="K44" s="4"/>
      <c r="L44" s="5"/>
      <c r="M44" s="4"/>
      <c r="N44" s="5"/>
    </row>
    <row r="45" spans="1:14" ht="12.75" customHeight="1">
      <c r="A45" s="316"/>
      <c r="B45" s="120" t="s">
        <v>97</v>
      </c>
      <c r="C45" s="131"/>
      <c r="D45" s="9"/>
      <c r="E45" s="319"/>
      <c r="F45" s="220"/>
      <c r="G45" s="321"/>
      <c r="H45" s="220"/>
      <c r="I45" s="4"/>
      <c r="J45" s="5"/>
      <c r="K45" s="4"/>
      <c r="L45" s="5"/>
      <c r="M45" s="4"/>
      <c r="N45" s="5"/>
    </row>
    <row r="46" spans="1:14" ht="12.75">
      <c r="A46" s="317"/>
      <c r="B46" s="116" t="s">
        <v>98</v>
      </c>
      <c r="C46" s="129"/>
      <c r="D46" s="23"/>
      <c r="E46" s="320"/>
      <c r="F46" s="234"/>
      <c r="G46" s="238"/>
      <c r="H46" s="234"/>
      <c r="I46" s="4"/>
      <c r="J46" s="5"/>
      <c r="K46" s="4"/>
      <c r="L46" s="5"/>
      <c r="M46" s="4"/>
      <c r="N46" s="5"/>
    </row>
    <row r="47" spans="1:14" ht="12.75">
      <c r="A47" s="315" t="s">
        <v>24</v>
      </c>
      <c r="B47" s="120" t="s">
        <v>97</v>
      </c>
      <c r="C47" s="131">
        <v>7780</v>
      </c>
      <c r="D47" s="9">
        <f>5.91+2.971+0.081</f>
        <v>8.962</v>
      </c>
      <c r="E47" s="318">
        <v>32</v>
      </c>
      <c r="F47" s="233">
        <v>17.73</v>
      </c>
      <c r="G47" s="237">
        <f>150*84</f>
        <v>12600</v>
      </c>
      <c r="H47" s="233">
        <v>12.33</v>
      </c>
      <c r="I47" s="4"/>
      <c r="J47" s="5"/>
      <c r="K47" s="4"/>
      <c r="L47" s="5"/>
      <c r="M47" s="4"/>
      <c r="N47" s="5"/>
    </row>
    <row r="48" spans="1:14" ht="15" customHeight="1" thickBot="1">
      <c r="A48" s="316"/>
      <c r="B48" s="122" t="s">
        <v>98</v>
      </c>
      <c r="C48" s="131"/>
      <c r="D48" s="9"/>
      <c r="E48" s="319"/>
      <c r="F48" s="220"/>
      <c r="G48" s="321"/>
      <c r="H48" s="220"/>
      <c r="I48" s="4"/>
      <c r="J48" s="5"/>
      <c r="K48" s="4"/>
      <c r="L48" s="5"/>
      <c r="M48" s="4"/>
      <c r="N48" s="5"/>
    </row>
    <row r="49" spans="1:14" ht="15" customHeight="1">
      <c r="A49" s="316"/>
      <c r="B49" s="120" t="s">
        <v>97</v>
      </c>
      <c r="C49" s="131"/>
      <c r="D49" s="9"/>
      <c r="E49" s="319"/>
      <c r="F49" s="220"/>
      <c r="G49" s="321"/>
      <c r="H49" s="220"/>
      <c r="I49" s="4"/>
      <c r="J49" s="5"/>
      <c r="K49" s="4"/>
      <c r="L49" s="5"/>
      <c r="M49" s="4"/>
      <c r="N49" s="5"/>
    </row>
    <row r="50" spans="1:14" ht="13.5" thickBot="1">
      <c r="A50" s="317"/>
      <c r="B50" s="122" t="s">
        <v>98</v>
      </c>
      <c r="C50" s="129"/>
      <c r="D50" s="23"/>
      <c r="E50" s="320"/>
      <c r="F50" s="234"/>
      <c r="G50" s="238"/>
      <c r="H50" s="234"/>
      <c r="I50" s="4"/>
      <c r="J50" s="5"/>
      <c r="K50" s="4"/>
      <c r="L50" s="5"/>
      <c r="M50" s="4"/>
      <c r="N50" s="5"/>
    </row>
    <row r="51" spans="1:14" ht="12.75">
      <c r="A51" s="315" t="s">
        <v>25</v>
      </c>
      <c r="B51" s="120" t="s">
        <v>97</v>
      </c>
      <c r="C51" s="132">
        <v>8620</v>
      </c>
      <c r="D51" s="9">
        <f>5.91+2.971+0.081</f>
        <v>8.962</v>
      </c>
      <c r="E51" s="318">
        <v>24</v>
      </c>
      <c r="F51" s="233">
        <v>17.73</v>
      </c>
      <c r="G51" s="237">
        <f>150*84</f>
        <v>12600</v>
      </c>
      <c r="H51" s="233">
        <v>12.33</v>
      </c>
      <c r="I51" s="4"/>
      <c r="J51" s="5"/>
      <c r="K51" s="4"/>
      <c r="L51" s="5"/>
      <c r="M51" s="4"/>
      <c r="N51" s="5"/>
    </row>
    <row r="52" spans="1:14" ht="15" customHeight="1" thickBot="1">
      <c r="A52" s="316"/>
      <c r="B52" s="122" t="s">
        <v>98</v>
      </c>
      <c r="C52" s="132"/>
      <c r="D52" s="9"/>
      <c r="E52" s="319"/>
      <c r="F52" s="220"/>
      <c r="G52" s="321"/>
      <c r="H52" s="220"/>
      <c r="I52" s="4"/>
      <c r="J52" s="5"/>
      <c r="K52" s="4"/>
      <c r="L52" s="5"/>
      <c r="M52" s="4"/>
      <c r="N52" s="5"/>
    </row>
    <row r="53" spans="1:14" ht="15" customHeight="1">
      <c r="A53" s="316"/>
      <c r="B53" s="120" t="s">
        <v>97</v>
      </c>
      <c r="C53" s="132"/>
      <c r="D53" s="9"/>
      <c r="E53" s="319"/>
      <c r="F53" s="220"/>
      <c r="G53" s="321"/>
      <c r="H53" s="220"/>
      <c r="I53" s="4"/>
      <c r="J53" s="5"/>
      <c r="K53" s="4"/>
      <c r="L53" s="5"/>
      <c r="M53" s="4"/>
      <c r="N53" s="5"/>
    </row>
    <row r="54" spans="1:14" ht="13.5" thickBot="1">
      <c r="A54" s="317"/>
      <c r="B54" s="122" t="s">
        <v>98</v>
      </c>
      <c r="C54" s="133"/>
      <c r="D54" s="23"/>
      <c r="E54" s="320"/>
      <c r="F54" s="234"/>
      <c r="G54" s="238"/>
      <c r="H54" s="234"/>
      <c r="I54" s="4"/>
      <c r="J54" s="5"/>
      <c r="K54" s="4"/>
      <c r="L54" s="5"/>
      <c r="M54" s="4"/>
      <c r="N54" s="5"/>
    </row>
    <row r="55" spans="1:14" ht="12.75">
      <c r="A55" s="315" t="s">
        <v>26</v>
      </c>
      <c r="B55" s="120" t="s">
        <v>97</v>
      </c>
      <c r="C55" s="131">
        <v>9920</v>
      </c>
      <c r="D55" s="9">
        <f>5.91+2.971+0.081</f>
        <v>8.962</v>
      </c>
      <c r="E55" s="318">
        <v>775</v>
      </c>
      <c r="F55" s="233">
        <v>17.73</v>
      </c>
      <c r="G55" s="237">
        <f>150*84</f>
        <v>12600</v>
      </c>
      <c r="H55" s="233">
        <v>12.33</v>
      </c>
      <c r="I55" s="15"/>
      <c r="J55" s="16"/>
      <c r="K55" s="15"/>
      <c r="L55" s="16"/>
      <c r="M55" s="15"/>
      <c r="N55" s="16"/>
    </row>
    <row r="56" spans="1:14" ht="15" customHeight="1" thickBot="1">
      <c r="A56" s="316"/>
      <c r="B56" s="122" t="s">
        <v>98</v>
      </c>
      <c r="C56" s="131"/>
      <c r="D56" s="9"/>
      <c r="E56" s="319"/>
      <c r="F56" s="220"/>
      <c r="G56" s="321"/>
      <c r="H56" s="220"/>
      <c r="I56" s="15"/>
      <c r="J56" s="16"/>
      <c r="K56" s="15"/>
      <c r="L56" s="16"/>
      <c r="M56" s="15"/>
      <c r="N56" s="16"/>
    </row>
    <row r="57" spans="1:14" ht="15" customHeight="1">
      <c r="A57" s="316"/>
      <c r="B57" s="120" t="s">
        <v>97</v>
      </c>
      <c r="C57" s="131"/>
      <c r="D57" s="9"/>
      <c r="E57" s="319"/>
      <c r="F57" s="220"/>
      <c r="G57" s="321"/>
      <c r="H57" s="220"/>
      <c r="I57" s="15"/>
      <c r="J57" s="16"/>
      <c r="K57" s="15"/>
      <c r="L57" s="16"/>
      <c r="M57" s="15"/>
      <c r="N57" s="16"/>
    </row>
    <row r="58" spans="1:14" ht="13.5" thickBot="1">
      <c r="A58" s="331"/>
      <c r="B58" s="122" t="s">
        <v>98</v>
      </c>
      <c r="C58" s="129"/>
      <c r="D58" s="23"/>
      <c r="E58" s="225"/>
      <c r="F58" s="226"/>
      <c r="G58" s="201"/>
      <c r="H58" s="226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8" customFormat="1" ht="12.75">
      <c r="A60" s="228" t="s">
        <v>32</v>
      </c>
      <c r="B60" s="228"/>
      <c r="C60" s="228"/>
      <c r="D60" s="229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s="38" customFormat="1" ht="12.75">
      <c r="A61" s="34"/>
      <c r="B61" s="33" t="s">
        <v>33</v>
      </c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s="38" customFormat="1" ht="12.75">
      <c r="A62" s="34"/>
      <c r="B62" s="228" t="s">
        <v>35</v>
      </c>
      <c r="C62" s="228"/>
      <c r="D62" s="228"/>
      <c r="E62" s="229"/>
      <c r="F62" s="34"/>
      <c r="G62" s="34"/>
      <c r="H62" s="34"/>
      <c r="I62" s="34"/>
      <c r="J62" s="34"/>
      <c r="K62" s="34"/>
      <c r="L62" s="34"/>
      <c r="M62" s="34"/>
      <c r="N62" s="34"/>
    </row>
    <row r="63" spans="1:14" s="38" customFormat="1" ht="12.75">
      <c r="A63" s="34"/>
      <c r="B63" s="228" t="s">
        <v>34</v>
      </c>
      <c r="C63" s="228"/>
      <c r="D63" s="228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4.25">
      <c r="A64" s="27"/>
      <c r="B64" s="27"/>
      <c r="C64" s="27"/>
      <c r="D64" s="27"/>
      <c r="E64" s="27"/>
      <c r="F64" s="27"/>
      <c r="G64" s="27"/>
      <c r="H64" s="1"/>
      <c r="I64" s="1"/>
      <c r="J64" s="1"/>
      <c r="K64" s="1"/>
      <c r="L64" s="1"/>
      <c r="M64" s="1"/>
      <c r="N64" s="1"/>
    </row>
  </sheetData>
  <mergeCells count="76">
    <mergeCell ref="B9:C10"/>
    <mergeCell ref="H55:H58"/>
    <mergeCell ref="F55:F58"/>
    <mergeCell ref="A55:A58"/>
    <mergeCell ref="E55:E58"/>
    <mergeCell ref="G55:G58"/>
    <mergeCell ref="H51:H54"/>
    <mergeCell ref="A51:A54"/>
    <mergeCell ref="E51:E54"/>
    <mergeCell ref="F51:F54"/>
    <mergeCell ref="H35:H38"/>
    <mergeCell ref="F35:F38"/>
    <mergeCell ref="G51:G54"/>
    <mergeCell ref="A39:A42"/>
    <mergeCell ref="G39:G42"/>
    <mergeCell ref="H39:H42"/>
    <mergeCell ref="E39:E42"/>
    <mergeCell ref="F39:F42"/>
    <mergeCell ref="G43:G46"/>
    <mergeCell ref="H43:H46"/>
    <mergeCell ref="K9:L9"/>
    <mergeCell ref="M9:N9"/>
    <mergeCell ref="A60:D60"/>
    <mergeCell ref="A6:N7"/>
    <mergeCell ref="A8:A10"/>
    <mergeCell ref="B8:D8"/>
    <mergeCell ref="E8:F8"/>
    <mergeCell ref="G8:N8"/>
    <mergeCell ref="D9:D10"/>
    <mergeCell ref="G15:G18"/>
    <mergeCell ref="A23:A26"/>
    <mergeCell ref="E23:E26"/>
    <mergeCell ref="F23:F26"/>
    <mergeCell ref="H15:H18"/>
    <mergeCell ref="A15:A18"/>
    <mergeCell ref="E15:E18"/>
    <mergeCell ref="F15:F18"/>
    <mergeCell ref="H19:H22"/>
    <mergeCell ref="A19:A22"/>
    <mergeCell ref="E19:E22"/>
    <mergeCell ref="B62:E62"/>
    <mergeCell ref="B63:D63"/>
    <mergeCell ref="A11:A14"/>
    <mergeCell ref="G11:G14"/>
    <mergeCell ref="A35:A38"/>
    <mergeCell ref="E35:E38"/>
    <mergeCell ref="G35:G38"/>
    <mergeCell ref="A43:A46"/>
    <mergeCell ref="E43:E46"/>
    <mergeCell ref="G23:G26"/>
    <mergeCell ref="E27:E30"/>
    <mergeCell ref="I9:J9"/>
    <mergeCell ref="E9:E10"/>
    <mergeCell ref="F9:F10"/>
    <mergeCell ref="G9:H9"/>
    <mergeCell ref="H11:H14"/>
    <mergeCell ref="E11:E14"/>
    <mergeCell ref="F11:F14"/>
    <mergeCell ref="F19:F22"/>
    <mergeCell ref="G19:G22"/>
    <mergeCell ref="H23:H26"/>
    <mergeCell ref="H31:H34"/>
    <mergeCell ref="A31:A34"/>
    <mergeCell ref="E31:E34"/>
    <mergeCell ref="F31:F34"/>
    <mergeCell ref="G31:G34"/>
    <mergeCell ref="A27:A30"/>
    <mergeCell ref="G27:G30"/>
    <mergeCell ref="H27:H30"/>
    <mergeCell ref="F27:F30"/>
    <mergeCell ref="F43:F46"/>
    <mergeCell ref="H47:H50"/>
    <mergeCell ref="A47:A50"/>
    <mergeCell ref="E47:E50"/>
    <mergeCell ref="F47:F50"/>
    <mergeCell ref="G47:G50"/>
  </mergeCells>
  <printOptions/>
  <pageMargins left="0.2" right="0.25" top="0.51" bottom="0.6" header="0.5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3">
      <selection activeCell="D34" sqref="D34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1" customFormat="1" ht="15">
      <c r="A1" s="30" t="s">
        <v>42</v>
      </c>
      <c r="B1" s="28" t="s">
        <v>47</v>
      </c>
      <c r="C1" s="28"/>
      <c r="D1" s="29"/>
      <c r="E1" s="29">
        <v>50190</v>
      </c>
      <c r="F1" s="29"/>
      <c r="G1" s="29"/>
      <c r="H1" s="28" t="s">
        <v>29</v>
      </c>
      <c r="I1" s="28"/>
      <c r="J1" s="28"/>
      <c r="K1" s="29">
        <v>946</v>
      </c>
      <c r="L1" s="29"/>
      <c r="M1" s="27"/>
    </row>
    <row r="2" spans="1:13" s="31" customFormat="1" ht="15">
      <c r="A2" s="28" t="s">
        <v>1</v>
      </c>
      <c r="B2" s="28" t="s">
        <v>56</v>
      </c>
      <c r="C2" s="28"/>
      <c r="D2" s="29"/>
      <c r="E2" s="29"/>
      <c r="F2" s="29"/>
      <c r="G2" s="29"/>
      <c r="H2" s="28" t="s">
        <v>2</v>
      </c>
      <c r="I2" s="28"/>
      <c r="J2" s="28"/>
      <c r="K2" s="29">
        <v>7</v>
      </c>
      <c r="L2" s="29"/>
      <c r="M2" s="27"/>
    </row>
    <row r="3" spans="1:13" s="31" customFormat="1" ht="15">
      <c r="A3" s="28" t="s">
        <v>0</v>
      </c>
      <c r="B3" s="28" t="s">
        <v>38</v>
      </c>
      <c r="C3" s="28"/>
      <c r="D3" s="29"/>
      <c r="E3" s="29"/>
      <c r="F3" s="29"/>
      <c r="G3" s="29"/>
      <c r="H3" s="28" t="s">
        <v>3</v>
      </c>
      <c r="I3" s="28"/>
      <c r="J3" s="28"/>
      <c r="K3" s="29">
        <v>3</v>
      </c>
      <c r="L3" s="29"/>
      <c r="M3" s="27"/>
    </row>
    <row r="4" spans="1:14" s="31" customFormat="1" ht="15">
      <c r="A4" s="28" t="s">
        <v>4</v>
      </c>
      <c r="B4" s="28">
        <v>184</v>
      </c>
      <c r="C4" s="28"/>
      <c r="D4" s="29"/>
      <c r="E4" s="29"/>
      <c r="F4" s="29"/>
      <c r="G4" s="29"/>
      <c r="H4" s="28" t="s">
        <v>31</v>
      </c>
      <c r="I4" s="28"/>
      <c r="J4" s="28"/>
      <c r="K4" s="44" t="s">
        <v>65</v>
      </c>
      <c r="L4" s="32"/>
      <c r="M4" s="32"/>
      <c r="N4" s="32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6"/>
      <c r="K5" s="46" t="s">
        <v>68</v>
      </c>
      <c r="L5" s="46"/>
      <c r="M5" s="1"/>
    </row>
    <row r="6" spans="1:14" ht="13.5" thickTop="1">
      <c r="A6" s="246" t="s">
        <v>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8"/>
    </row>
    <row r="7" spans="1:14" ht="13.5" thickBot="1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4" ht="16.5" thickBot="1" thickTop="1">
      <c r="A8" s="221" t="s">
        <v>6</v>
      </c>
      <c r="B8" s="230" t="s">
        <v>7</v>
      </c>
      <c r="C8" s="207"/>
      <c r="D8" s="208"/>
      <c r="E8" s="230" t="s">
        <v>11</v>
      </c>
      <c r="F8" s="208"/>
      <c r="G8" s="216" t="s">
        <v>15</v>
      </c>
      <c r="H8" s="217"/>
      <c r="I8" s="217"/>
      <c r="J8" s="217"/>
      <c r="K8" s="217"/>
      <c r="L8" s="217"/>
      <c r="M8" s="217"/>
      <c r="N8" s="218"/>
    </row>
    <row r="9" spans="1:14" ht="13.5" thickTop="1">
      <c r="A9" s="222"/>
      <c r="B9" s="211" t="s">
        <v>8</v>
      </c>
      <c r="C9" s="210"/>
      <c r="D9" s="219" t="s">
        <v>9</v>
      </c>
      <c r="E9" s="224" t="s">
        <v>10</v>
      </c>
      <c r="F9" s="219" t="s">
        <v>9</v>
      </c>
      <c r="G9" s="241" t="s">
        <v>27</v>
      </c>
      <c r="H9" s="242"/>
      <c r="I9" s="241" t="s">
        <v>28</v>
      </c>
      <c r="J9" s="242"/>
      <c r="K9" s="241" t="s">
        <v>13</v>
      </c>
      <c r="L9" s="242"/>
      <c r="M9" s="241" t="s">
        <v>14</v>
      </c>
      <c r="N9" s="242"/>
    </row>
    <row r="10" spans="1:14" ht="15" thickBot="1">
      <c r="A10" s="223"/>
      <c r="B10" s="212"/>
      <c r="C10" s="198"/>
      <c r="D10" s="220"/>
      <c r="E10" s="225"/>
      <c r="F10" s="226"/>
      <c r="G10" s="19">
        <v>2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227" t="s">
        <v>16</v>
      </c>
      <c r="B11" s="113" t="s">
        <v>97</v>
      </c>
      <c r="C11" s="141">
        <v>362</v>
      </c>
      <c r="D11" s="142">
        <v>4.736</v>
      </c>
      <c r="E11" s="210">
        <v>70</v>
      </c>
      <c r="F11" s="219">
        <v>17.73</v>
      </c>
      <c r="G11" s="209">
        <f>182*84</f>
        <v>15288</v>
      </c>
      <c r="H11" s="245">
        <v>12.33</v>
      </c>
      <c r="I11" s="8"/>
      <c r="J11" s="9"/>
      <c r="K11" s="8"/>
      <c r="L11" s="9"/>
      <c r="M11" s="8"/>
      <c r="N11" s="9"/>
    </row>
    <row r="12" spans="1:14" ht="15" customHeight="1">
      <c r="A12" s="236"/>
      <c r="B12" s="116" t="s">
        <v>98</v>
      </c>
      <c r="C12" s="129">
        <v>2158</v>
      </c>
      <c r="D12" s="154">
        <v>7.103</v>
      </c>
      <c r="E12" s="232"/>
      <c r="F12" s="234"/>
      <c r="G12" s="238"/>
      <c r="H12" s="240"/>
      <c r="I12" s="8"/>
      <c r="J12" s="9"/>
      <c r="K12" s="8"/>
      <c r="L12" s="9"/>
      <c r="M12" s="8"/>
      <c r="N12" s="9"/>
    </row>
    <row r="13" spans="1:14" ht="15" customHeight="1">
      <c r="A13" s="235" t="s">
        <v>17</v>
      </c>
      <c r="B13" s="118" t="s">
        <v>97</v>
      </c>
      <c r="C13" s="131">
        <v>327</v>
      </c>
      <c r="D13" s="152">
        <v>4.736</v>
      </c>
      <c r="E13" s="231">
        <v>159</v>
      </c>
      <c r="F13" s="239">
        <v>17.73</v>
      </c>
      <c r="G13" s="237">
        <f>182*84</f>
        <v>15288</v>
      </c>
      <c r="H13" s="239">
        <v>12.33</v>
      </c>
      <c r="I13" s="15"/>
      <c r="J13" s="16"/>
      <c r="K13" s="15"/>
      <c r="L13" s="16"/>
      <c r="M13" s="15"/>
      <c r="N13" s="16"/>
    </row>
    <row r="14" spans="1:14" ht="15" customHeight="1">
      <c r="A14" s="236"/>
      <c r="B14" s="118" t="s">
        <v>98</v>
      </c>
      <c r="C14" s="129">
        <v>1813</v>
      </c>
      <c r="D14" s="154">
        <v>7.103</v>
      </c>
      <c r="E14" s="232"/>
      <c r="F14" s="240"/>
      <c r="G14" s="238"/>
      <c r="H14" s="240"/>
      <c r="I14" s="22"/>
      <c r="J14" s="23"/>
      <c r="K14" s="22"/>
      <c r="L14" s="23"/>
      <c r="M14" s="22"/>
      <c r="N14" s="23"/>
    </row>
    <row r="15" spans="1:14" ht="15" customHeight="1">
      <c r="A15" s="235" t="s">
        <v>18</v>
      </c>
      <c r="B15" s="120" t="s">
        <v>97</v>
      </c>
      <c r="C15" s="131">
        <v>362</v>
      </c>
      <c r="D15" s="152">
        <v>4.736</v>
      </c>
      <c r="E15" s="231">
        <v>151</v>
      </c>
      <c r="F15" s="239">
        <v>17.73</v>
      </c>
      <c r="G15" s="237">
        <f>182*84</f>
        <v>15288</v>
      </c>
      <c r="H15" s="239">
        <v>12.33</v>
      </c>
      <c r="I15" s="15"/>
      <c r="J15" s="16"/>
      <c r="K15" s="15"/>
      <c r="L15" s="16"/>
      <c r="M15" s="15"/>
      <c r="N15" s="16"/>
    </row>
    <row r="16" spans="1:14" ht="15" customHeight="1">
      <c r="A16" s="236"/>
      <c r="B16" s="116" t="s">
        <v>98</v>
      </c>
      <c r="C16" s="129">
        <v>2358</v>
      </c>
      <c r="D16" s="154">
        <v>7.103</v>
      </c>
      <c r="E16" s="232"/>
      <c r="F16" s="240"/>
      <c r="G16" s="238"/>
      <c r="H16" s="240"/>
      <c r="I16" s="22"/>
      <c r="J16" s="23"/>
      <c r="K16" s="22"/>
      <c r="L16" s="23"/>
      <c r="M16" s="22"/>
      <c r="N16" s="23"/>
    </row>
    <row r="17" spans="1:14" ht="15" customHeight="1">
      <c r="A17" s="235" t="s">
        <v>19</v>
      </c>
      <c r="B17" s="120" t="s">
        <v>97</v>
      </c>
      <c r="C17" s="131">
        <v>350</v>
      </c>
      <c r="D17" s="152">
        <v>4.736</v>
      </c>
      <c r="E17" s="231">
        <v>78</v>
      </c>
      <c r="F17" s="239">
        <v>17.73</v>
      </c>
      <c r="G17" s="237">
        <f>182*84</f>
        <v>15288</v>
      </c>
      <c r="H17" s="239">
        <v>12.33</v>
      </c>
      <c r="I17" s="15"/>
      <c r="J17" s="16"/>
      <c r="K17" s="15"/>
      <c r="L17" s="16"/>
      <c r="M17" s="15"/>
      <c r="N17" s="16"/>
    </row>
    <row r="18" spans="1:14" ht="12.75">
      <c r="A18" s="236"/>
      <c r="B18" s="116" t="s">
        <v>98</v>
      </c>
      <c r="C18" s="129">
        <v>2050</v>
      </c>
      <c r="D18" s="154">
        <v>7.103</v>
      </c>
      <c r="E18" s="232"/>
      <c r="F18" s="240"/>
      <c r="G18" s="238"/>
      <c r="H18" s="240"/>
      <c r="I18" s="22"/>
      <c r="J18" s="23"/>
      <c r="K18" s="22"/>
      <c r="L18" s="23"/>
      <c r="M18" s="22"/>
      <c r="N18" s="23"/>
    </row>
    <row r="19" spans="1:14" ht="12.75">
      <c r="A19" s="235" t="s">
        <v>20</v>
      </c>
      <c r="B19" s="120" t="s">
        <v>97</v>
      </c>
      <c r="C19" s="131">
        <v>362</v>
      </c>
      <c r="D19" s="152">
        <v>4.736</v>
      </c>
      <c r="E19" s="231">
        <v>85</v>
      </c>
      <c r="F19" s="239">
        <v>17.73</v>
      </c>
      <c r="G19" s="237">
        <f>182*84</f>
        <v>15288</v>
      </c>
      <c r="H19" s="233">
        <v>12.33</v>
      </c>
      <c r="I19" s="15"/>
      <c r="J19" s="16"/>
      <c r="K19" s="15"/>
      <c r="L19" s="16"/>
      <c r="M19" s="15"/>
      <c r="N19" s="16"/>
    </row>
    <row r="20" spans="1:14" ht="12.75">
      <c r="A20" s="236"/>
      <c r="B20" s="116" t="s">
        <v>98</v>
      </c>
      <c r="C20" s="129">
        <v>1638</v>
      </c>
      <c r="D20" s="154">
        <v>7.103</v>
      </c>
      <c r="E20" s="232"/>
      <c r="F20" s="240"/>
      <c r="G20" s="238"/>
      <c r="H20" s="234"/>
      <c r="I20" s="22"/>
      <c r="J20" s="23"/>
      <c r="K20" s="22"/>
      <c r="L20" s="23"/>
      <c r="M20" s="22"/>
      <c r="N20" s="23"/>
    </row>
    <row r="21" spans="1:14" ht="12.75">
      <c r="A21" s="235" t="s">
        <v>71</v>
      </c>
      <c r="B21" s="120" t="s">
        <v>97</v>
      </c>
      <c r="C21" s="131">
        <v>350</v>
      </c>
      <c r="D21" s="152">
        <v>4.736</v>
      </c>
      <c r="E21" s="231">
        <v>84</v>
      </c>
      <c r="F21" s="239">
        <v>17.73</v>
      </c>
      <c r="G21" s="237">
        <f>182*84</f>
        <v>15288</v>
      </c>
      <c r="H21" s="233">
        <v>12.33</v>
      </c>
      <c r="I21" s="15"/>
      <c r="J21" s="16"/>
      <c r="K21" s="15"/>
      <c r="L21" s="16"/>
      <c r="M21" s="15"/>
      <c r="N21" s="16"/>
    </row>
    <row r="22" spans="1:14" ht="12.75">
      <c r="A22" s="236"/>
      <c r="B22" s="116" t="s">
        <v>98</v>
      </c>
      <c r="C22" s="129">
        <v>3270</v>
      </c>
      <c r="D22" s="154">
        <v>7.103</v>
      </c>
      <c r="E22" s="232"/>
      <c r="F22" s="240"/>
      <c r="G22" s="238"/>
      <c r="H22" s="234"/>
      <c r="I22" s="22"/>
      <c r="J22" s="23"/>
      <c r="K22" s="22"/>
      <c r="L22" s="23"/>
      <c r="M22" s="22"/>
      <c r="N22" s="23"/>
    </row>
    <row r="23" spans="1:14" ht="12.75">
      <c r="A23" s="235" t="s">
        <v>72</v>
      </c>
      <c r="B23" s="120" t="s">
        <v>97</v>
      </c>
      <c r="C23" s="131">
        <v>0</v>
      </c>
      <c r="D23" s="152"/>
      <c r="E23" s="231">
        <v>102</v>
      </c>
      <c r="F23" s="233">
        <v>17.73</v>
      </c>
      <c r="G23" s="237">
        <f>182*84</f>
        <v>15288</v>
      </c>
      <c r="H23" s="233">
        <v>12.33</v>
      </c>
      <c r="I23" s="15"/>
      <c r="J23" s="16"/>
      <c r="K23" s="15"/>
      <c r="L23" s="16"/>
      <c r="M23" s="15"/>
      <c r="N23" s="16"/>
    </row>
    <row r="24" spans="1:14" ht="12.75">
      <c r="A24" s="236"/>
      <c r="B24" s="116" t="s">
        <v>98</v>
      </c>
      <c r="C24" s="129">
        <v>0</v>
      </c>
      <c r="D24" s="154"/>
      <c r="E24" s="232"/>
      <c r="F24" s="234"/>
      <c r="G24" s="238"/>
      <c r="H24" s="234"/>
      <c r="I24" s="22"/>
      <c r="J24" s="23"/>
      <c r="K24" s="22"/>
      <c r="L24" s="23"/>
      <c r="M24" s="22"/>
      <c r="N24" s="23"/>
    </row>
    <row r="25" spans="1:14" ht="12.75">
      <c r="A25" s="235" t="s">
        <v>22</v>
      </c>
      <c r="B25" s="120" t="s">
        <v>97</v>
      </c>
      <c r="C25" s="131">
        <v>220</v>
      </c>
      <c r="D25" s="152">
        <v>4.736</v>
      </c>
      <c r="E25" s="231">
        <v>83</v>
      </c>
      <c r="F25" s="233">
        <v>17.73</v>
      </c>
      <c r="G25" s="237">
        <f>182*84</f>
        <v>15288</v>
      </c>
      <c r="H25" s="233">
        <v>12.33</v>
      </c>
      <c r="I25" s="22"/>
      <c r="J25" s="23"/>
      <c r="K25" s="22"/>
      <c r="L25" s="23"/>
      <c r="M25" s="22"/>
      <c r="N25" s="23"/>
    </row>
    <row r="26" spans="1:14" ht="12.75">
      <c r="A26" s="236"/>
      <c r="B26" s="116" t="s">
        <v>98</v>
      </c>
      <c r="C26" s="129"/>
      <c r="D26" s="154"/>
      <c r="E26" s="232"/>
      <c r="F26" s="234"/>
      <c r="G26" s="238"/>
      <c r="H26" s="234"/>
      <c r="I26" s="4"/>
      <c r="J26" s="5"/>
      <c r="K26" s="4"/>
      <c r="L26" s="5"/>
      <c r="M26" s="4"/>
      <c r="N26" s="5"/>
    </row>
    <row r="27" spans="1:14" ht="12.75">
      <c r="A27" s="235" t="s">
        <v>23</v>
      </c>
      <c r="B27" s="120" t="s">
        <v>97</v>
      </c>
      <c r="C27" s="131">
        <v>1840</v>
      </c>
      <c r="D27" s="152">
        <v>5.25</v>
      </c>
      <c r="E27" s="231">
        <v>143</v>
      </c>
      <c r="F27" s="233">
        <v>17.73</v>
      </c>
      <c r="G27" s="237">
        <f>182*84</f>
        <v>15288</v>
      </c>
      <c r="H27" s="233">
        <v>12.33</v>
      </c>
      <c r="I27" s="4"/>
      <c r="J27" s="5"/>
      <c r="K27" s="4"/>
      <c r="L27" s="5"/>
      <c r="M27" s="4"/>
      <c r="N27" s="5"/>
    </row>
    <row r="28" spans="1:14" ht="12.75">
      <c r="A28" s="236"/>
      <c r="B28" s="116" t="s">
        <v>98</v>
      </c>
      <c r="C28" s="129"/>
      <c r="D28" s="154"/>
      <c r="E28" s="232"/>
      <c r="F28" s="234"/>
      <c r="G28" s="238"/>
      <c r="H28" s="234"/>
      <c r="I28" s="4"/>
      <c r="J28" s="5"/>
      <c r="K28" s="4"/>
      <c r="L28" s="5"/>
      <c r="M28" s="4"/>
      <c r="N28" s="5"/>
    </row>
    <row r="29" spans="1:14" ht="12.75">
      <c r="A29" s="235" t="s">
        <v>24</v>
      </c>
      <c r="B29" s="120" t="s">
        <v>97</v>
      </c>
      <c r="C29" s="131">
        <v>2260</v>
      </c>
      <c r="D29" s="152">
        <f>5.25+2.599</f>
        <v>7.849</v>
      </c>
      <c r="E29" s="231">
        <v>194</v>
      </c>
      <c r="F29" s="233">
        <v>17.73</v>
      </c>
      <c r="G29" s="237">
        <f>182*84</f>
        <v>15288</v>
      </c>
      <c r="H29" s="233">
        <v>12.33</v>
      </c>
      <c r="I29" s="4"/>
      <c r="J29" s="5"/>
      <c r="K29" s="4"/>
      <c r="L29" s="5"/>
      <c r="M29" s="4"/>
      <c r="N29" s="5"/>
    </row>
    <row r="30" spans="1:14" ht="12.75">
      <c r="A30" s="236"/>
      <c r="B30" s="116" t="s">
        <v>98</v>
      </c>
      <c r="C30" s="129"/>
      <c r="D30" s="154"/>
      <c r="E30" s="232"/>
      <c r="F30" s="234"/>
      <c r="G30" s="238"/>
      <c r="H30" s="234"/>
      <c r="I30" s="4"/>
      <c r="J30" s="5"/>
      <c r="K30" s="4"/>
      <c r="L30" s="5"/>
      <c r="M30" s="4"/>
      <c r="N30" s="5"/>
    </row>
    <row r="31" spans="1:14" ht="12.75">
      <c r="A31" s="235" t="s">
        <v>25</v>
      </c>
      <c r="B31" s="120" t="s">
        <v>97</v>
      </c>
      <c r="C31" s="131">
        <v>2040</v>
      </c>
      <c r="D31" s="152">
        <f>5.25+2.599+0.081</f>
        <v>7.930000000000001</v>
      </c>
      <c r="E31" s="231">
        <v>174</v>
      </c>
      <c r="F31" s="233">
        <v>17.73</v>
      </c>
      <c r="G31" s="237">
        <f>182*84</f>
        <v>15288</v>
      </c>
      <c r="H31" s="233">
        <v>12.33</v>
      </c>
      <c r="I31" s="4"/>
      <c r="J31" s="5"/>
      <c r="K31" s="4"/>
      <c r="L31" s="5"/>
      <c r="M31" s="4"/>
      <c r="N31" s="5"/>
    </row>
    <row r="32" spans="1:14" ht="12.75">
      <c r="A32" s="236"/>
      <c r="B32" s="116" t="s">
        <v>98</v>
      </c>
      <c r="C32" s="129"/>
      <c r="D32" s="154"/>
      <c r="E32" s="232"/>
      <c r="F32" s="234"/>
      <c r="G32" s="238"/>
      <c r="H32" s="234"/>
      <c r="I32" s="4"/>
      <c r="J32" s="5"/>
      <c r="K32" s="4"/>
      <c r="L32" s="5"/>
      <c r="M32" s="4"/>
      <c r="N32" s="5"/>
    </row>
    <row r="33" spans="1:14" ht="12.75">
      <c r="A33" s="235" t="s">
        <v>26</v>
      </c>
      <c r="B33" s="120" t="s">
        <v>97</v>
      </c>
      <c r="C33" s="131">
        <v>3300</v>
      </c>
      <c r="D33" s="152">
        <v>7.93</v>
      </c>
      <c r="E33" s="231">
        <v>176</v>
      </c>
      <c r="F33" s="233">
        <v>17.73</v>
      </c>
      <c r="G33" s="237">
        <f>182*84</f>
        <v>15288</v>
      </c>
      <c r="H33" s="233">
        <v>12.33</v>
      </c>
      <c r="I33" s="15"/>
      <c r="J33" s="16"/>
      <c r="K33" s="15"/>
      <c r="L33" s="16"/>
      <c r="M33" s="15"/>
      <c r="N33" s="16"/>
    </row>
    <row r="34" spans="1:14" ht="13.5" thickBot="1">
      <c r="A34" s="199"/>
      <c r="B34" s="122" t="s">
        <v>98</v>
      </c>
      <c r="C34" s="155"/>
      <c r="D34" s="156"/>
      <c r="E34" s="200"/>
      <c r="F34" s="226"/>
      <c r="G34" s="201"/>
      <c r="H34" s="226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8" customFormat="1" ht="12.75">
      <c r="A36" s="228" t="s">
        <v>32</v>
      </c>
      <c r="B36" s="228"/>
      <c r="C36" s="228"/>
      <c r="D36" s="229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s="38" customFormat="1" ht="12.75">
      <c r="A37" s="34"/>
      <c r="B37" s="33" t="s">
        <v>33</v>
      </c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s="38" customFormat="1" ht="12.75">
      <c r="A38" s="34"/>
      <c r="B38" s="228" t="s">
        <v>35</v>
      </c>
      <c r="C38" s="228"/>
      <c r="D38" s="228"/>
      <c r="E38" s="229"/>
      <c r="F38" s="34"/>
      <c r="G38" s="34"/>
      <c r="H38" s="34"/>
      <c r="I38" s="34"/>
      <c r="J38" s="34"/>
      <c r="K38" s="34"/>
      <c r="L38" s="34"/>
      <c r="M38" s="34"/>
      <c r="N38" s="34"/>
    </row>
    <row r="39" spans="1:14" s="38" customFormat="1" ht="12.75">
      <c r="A39" s="34"/>
      <c r="B39" s="228" t="s">
        <v>34</v>
      </c>
      <c r="C39" s="228"/>
      <c r="D39" s="228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4.25">
      <c r="A40" s="27"/>
      <c r="B40" s="27"/>
      <c r="C40" s="27"/>
      <c r="D40" s="27"/>
      <c r="E40" s="27"/>
      <c r="F40" s="27"/>
      <c r="G40" s="27"/>
      <c r="H40" s="27"/>
      <c r="I40" s="1"/>
      <c r="J40" s="1"/>
      <c r="K40" s="1"/>
      <c r="L40" s="1"/>
      <c r="M40" s="1"/>
      <c r="N40" s="1"/>
    </row>
    <row r="41" spans="1:8" ht="14.25">
      <c r="A41" s="31"/>
      <c r="B41" s="31"/>
      <c r="C41" s="31"/>
      <c r="D41" s="31"/>
      <c r="E41" s="31"/>
      <c r="F41" s="31"/>
      <c r="G41" s="31"/>
      <c r="H41" s="31"/>
    </row>
    <row r="42" spans="1:8" ht="14.25">
      <c r="A42" s="31"/>
      <c r="B42" s="31"/>
      <c r="C42" s="31"/>
      <c r="D42" s="31"/>
      <c r="E42" s="31"/>
      <c r="F42" s="31"/>
      <c r="G42" s="31"/>
      <c r="H42" s="31"/>
    </row>
    <row r="43" spans="1:8" ht="14.25">
      <c r="A43" s="31"/>
      <c r="B43" s="31"/>
      <c r="C43" s="31"/>
      <c r="D43" s="31"/>
      <c r="E43" s="31"/>
      <c r="F43" s="31"/>
      <c r="G43" s="31"/>
      <c r="H43" s="31"/>
    </row>
    <row r="44" spans="1:8" ht="14.25">
      <c r="A44" s="31"/>
      <c r="B44" s="31"/>
      <c r="C44" s="31"/>
      <c r="D44" s="31"/>
      <c r="E44" s="31"/>
      <c r="F44" s="31"/>
      <c r="G44" s="31"/>
      <c r="H44" s="31"/>
    </row>
    <row r="45" spans="1:8" ht="14.25">
      <c r="A45" s="31"/>
      <c r="B45" s="31"/>
      <c r="C45" s="31"/>
      <c r="D45" s="31"/>
      <c r="E45" s="31"/>
      <c r="F45" s="31"/>
      <c r="G45" s="31"/>
      <c r="H45" s="31"/>
    </row>
  </sheetData>
  <mergeCells count="76">
    <mergeCell ref="H31:H32"/>
    <mergeCell ref="A31:A32"/>
    <mergeCell ref="E31:E32"/>
    <mergeCell ref="F31:F32"/>
    <mergeCell ref="G31:G32"/>
    <mergeCell ref="H33:H34"/>
    <mergeCell ref="A33:A34"/>
    <mergeCell ref="E33:E34"/>
    <mergeCell ref="F33:F34"/>
    <mergeCell ref="G33:G34"/>
    <mergeCell ref="A25:A26"/>
    <mergeCell ref="G25:G26"/>
    <mergeCell ref="H25:H26"/>
    <mergeCell ref="E25:E26"/>
    <mergeCell ref="F25:F26"/>
    <mergeCell ref="A27:A28"/>
    <mergeCell ref="G27:G28"/>
    <mergeCell ref="H27:H28"/>
    <mergeCell ref="E27:E28"/>
    <mergeCell ref="F27:F28"/>
    <mergeCell ref="H23:H24"/>
    <mergeCell ref="A23:A24"/>
    <mergeCell ref="E23:E24"/>
    <mergeCell ref="F23:F24"/>
    <mergeCell ref="G23:G24"/>
    <mergeCell ref="A15:A16"/>
    <mergeCell ref="E15:E16"/>
    <mergeCell ref="F15:F16"/>
    <mergeCell ref="G15:G16"/>
    <mergeCell ref="A11:A12"/>
    <mergeCell ref="A13:A14"/>
    <mergeCell ref="E11:E12"/>
    <mergeCell ref="F11:F12"/>
    <mergeCell ref="E13:E14"/>
    <mergeCell ref="F13:F14"/>
    <mergeCell ref="G11:G12"/>
    <mergeCell ref="H11:H12"/>
    <mergeCell ref="M9:N9"/>
    <mergeCell ref="A36:D36"/>
    <mergeCell ref="A17:A18"/>
    <mergeCell ref="E17:E18"/>
    <mergeCell ref="F17:F18"/>
    <mergeCell ref="G17:G18"/>
    <mergeCell ref="A19:A20"/>
    <mergeCell ref="G19:G20"/>
    <mergeCell ref="A6:N7"/>
    <mergeCell ref="A8:A10"/>
    <mergeCell ref="B8:D8"/>
    <mergeCell ref="E8:F8"/>
    <mergeCell ref="G8:N8"/>
    <mergeCell ref="D9:D10"/>
    <mergeCell ref="E9:E10"/>
    <mergeCell ref="B9:C10"/>
    <mergeCell ref="B38:E38"/>
    <mergeCell ref="B39:D39"/>
    <mergeCell ref="I9:J9"/>
    <mergeCell ref="K9:L9"/>
    <mergeCell ref="F9:F10"/>
    <mergeCell ref="G9:H9"/>
    <mergeCell ref="H13:H14"/>
    <mergeCell ref="G13:G14"/>
    <mergeCell ref="H15:H16"/>
    <mergeCell ref="H17:H18"/>
    <mergeCell ref="H19:H20"/>
    <mergeCell ref="E19:E20"/>
    <mergeCell ref="F19:F20"/>
    <mergeCell ref="H21:H22"/>
    <mergeCell ref="A21:A22"/>
    <mergeCell ref="E21:E22"/>
    <mergeCell ref="F21:F22"/>
    <mergeCell ref="G21:G22"/>
    <mergeCell ref="H29:H30"/>
    <mergeCell ref="A29:A30"/>
    <mergeCell ref="E29:E30"/>
    <mergeCell ref="F29:F30"/>
    <mergeCell ref="G29:G30"/>
  </mergeCells>
  <printOptions/>
  <pageMargins left="0.23" right="0.2" top="0.37" bottom="0.42" header="0.29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25">
      <selection activeCell="D56" sqref="D56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30" t="s">
        <v>42</v>
      </c>
      <c r="B1" s="28" t="s">
        <v>45</v>
      </c>
      <c r="C1" s="28"/>
      <c r="E1" s="29">
        <v>50789</v>
      </c>
      <c r="F1" s="29"/>
      <c r="G1" s="29"/>
      <c r="H1" s="29"/>
      <c r="I1" s="334" t="s">
        <v>29</v>
      </c>
      <c r="J1" s="334"/>
      <c r="K1" s="334"/>
      <c r="L1" s="39">
        <v>1122</v>
      </c>
      <c r="M1" s="29"/>
      <c r="N1" s="27"/>
      <c r="O1" s="31"/>
    </row>
    <row r="2" spans="1:15" ht="15">
      <c r="A2" s="28" t="s">
        <v>1</v>
      </c>
      <c r="B2" s="28" t="s">
        <v>54</v>
      </c>
      <c r="C2" s="28"/>
      <c r="D2" s="29"/>
      <c r="E2" s="29"/>
      <c r="F2" s="29"/>
      <c r="G2" s="29"/>
      <c r="H2" s="29"/>
      <c r="I2" s="334" t="s">
        <v>2</v>
      </c>
      <c r="J2" s="334"/>
      <c r="K2" s="334"/>
      <c r="L2" s="29">
        <v>9</v>
      </c>
      <c r="M2" s="29"/>
      <c r="N2" s="27"/>
      <c r="O2" s="31"/>
    </row>
    <row r="3" spans="1:15" ht="15">
      <c r="A3" s="28" t="s">
        <v>0</v>
      </c>
      <c r="B3" s="28" t="s">
        <v>38</v>
      </c>
      <c r="C3" s="28"/>
      <c r="D3" s="29"/>
      <c r="E3" s="29"/>
      <c r="F3" s="29"/>
      <c r="G3" s="29"/>
      <c r="H3" s="29"/>
      <c r="I3" s="334" t="s">
        <v>3</v>
      </c>
      <c r="J3" s="334"/>
      <c r="K3" s="334"/>
      <c r="L3" s="29">
        <v>2</v>
      </c>
      <c r="M3" s="29"/>
      <c r="N3" s="27"/>
      <c r="O3" s="31"/>
    </row>
    <row r="4" spans="1:14" ht="15">
      <c r="A4" s="28" t="s">
        <v>4</v>
      </c>
      <c r="B4" s="28">
        <v>212</v>
      </c>
      <c r="C4" s="28"/>
      <c r="D4" s="29"/>
      <c r="E4" s="29"/>
      <c r="F4" s="29"/>
      <c r="G4" s="29"/>
      <c r="H4" s="28" t="s">
        <v>31</v>
      </c>
      <c r="I4" s="28"/>
      <c r="J4" s="28"/>
      <c r="K4" s="44" t="s">
        <v>65</v>
      </c>
      <c r="L4" s="32"/>
      <c r="M4" s="32"/>
      <c r="N4" s="32"/>
    </row>
    <row r="5" spans="1:14" ht="15.75" thickBot="1">
      <c r="A5" s="29"/>
      <c r="B5" s="29"/>
      <c r="C5" s="29"/>
      <c r="D5" s="29"/>
      <c r="E5" s="29"/>
      <c r="F5" s="29"/>
      <c r="G5" s="29"/>
      <c r="H5" s="29"/>
      <c r="I5" s="29"/>
      <c r="J5" s="46"/>
      <c r="K5" s="46" t="s">
        <v>68</v>
      </c>
      <c r="L5" s="46"/>
      <c r="M5" s="27"/>
      <c r="N5" s="31"/>
    </row>
    <row r="6" spans="1:14" ht="13.5" thickTop="1">
      <c r="A6" s="246" t="s">
        <v>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8"/>
    </row>
    <row r="7" spans="1:14" ht="13.5" thickBot="1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4" ht="16.5" thickBot="1" thickTop="1">
      <c r="A8" s="221" t="s">
        <v>6</v>
      </c>
      <c r="B8" s="230" t="s">
        <v>7</v>
      </c>
      <c r="C8" s="207"/>
      <c r="D8" s="208"/>
      <c r="E8" s="230" t="s">
        <v>11</v>
      </c>
      <c r="F8" s="208"/>
      <c r="G8" s="216" t="s">
        <v>15</v>
      </c>
      <c r="H8" s="217"/>
      <c r="I8" s="217"/>
      <c r="J8" s="217"/>
      <c r="K8" s="217"/>
      <c r="L8" s="217"/>
      <c r="M8" s="217"/>
      <c r="N8" s="218"/>
    </row>
    <row r="9" spans="1:14" ht="13.5" thickTop="1">
      <c r="A9" s="222"/>
      <c r="B9" s="211" t="s">
        <v>8</v>
      </c>
      <c r="C9" s="210"/>
      <c r="D9" s="219" t="s">
        <v>9</v>
      </c>
      <c r="E9" s="224" t="s">
        <v>10</v>
      </c>
      <c r="F9" s="219" t="s">
        <v>9</v>
      </c>
      <c r="G9" s="241" t="s">
        <v>27</v>
      </c>
      <c r="H9" s="242"/>
      <c r="I9" s="241" t="s">
        <v>28</v>
      </c>
      <c r="J9" s="242"/>
      <c r="K9" s="241" t="s">
        <v>13</v>
      </c>
      <c r="L9" s="242"/>
      <c r="M9" s="241" t="s">
        <v>14</v>
      </c>
      <c r="N9" s="242"/>
    </row>
    <row r="10" spans="1:14" ht="15" thickBot="1">
      <c r="A10" s="223"/>
      <c r="B10" s="330"/>
      <c r="C10" s="200"/>
      <c r="D10" s="226"/>
      <c r="E10" s="225"/>
      <c r="F10" s="226"/>
      <c r="G10" s="19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3" t="s">
        <v>16</v>
      </c>
      <c r="B11" s="113" t="s">
        <v>97</v>
      </c>
      <c r="C11" s="97">
        <v>241</v>
      </c>
      <c r="D11" s="7">
        <v>5.412</v>
      </c>
      <c r="E11" s="224">
        <v>98</v>
      </c>
      <c r="F11" s="219">
        <v>17.73</v>
      </c>
      <c r="G11" s="209">
        <f>317*84</f>
        <v>26628</v>
      </c>
      <c r="H11" s="245">
        <v>12.33</v>
      </c>
      <c r="I11" s="8"/>
      <c r="J11" s="9"/>
      <c r="K11" s="8"/>
      <c r="L11" s="9"/>
      <c r="M11" s="8"/>
      <c r="N11" s="9"/>
    </row>
    <row r="12" spans="1:14" ht="15.75" customHeight="1">
      <c r="A12" s="316"/>
      <c r="B12" s="118" t="s">
        <v>104</v>
      </c>
      <c r="C12" s="131">
        <v>121</v>
      </c>
      <c r="D12" s="9">
        <v>1.353</v>
      </c>
      <c r="E12" s="319"/>
      <c r="F12" s="220"/>
      <c r="G12" s="321"/>
      <c r="H12" s="332"/>
      <c r="I12" s="8"/>
      <c r="J12" s="9"/>
      <c r="K12" s="8"/>
      <c r="L12" s="9"/>
      <c r="M12" s="8"/>
      <c r="N12" s="9"/>
    </row>
    <row r="13" spans="1:14" ht="15.75" customHeight="1">
      <c r="A13" s="316"/>
      <c r="B13" s="118" t="s">
        <v>103</v>
      </c>
      <c r="C13" s="131">
        <v>1219</v>
      </c>
      <c r="D13" s="9">
        <v>8.118</v>
      </c>
      <c r="E13" s="319"/>
      <c r="F13" s="220"/>
      <c r="G13" s="321"/>
      <c r="H13" s="332"/>
      <c r="I13" s="8"/>
      <c r="J13" s="9"/>
      <c r="K13" s="8"/>
      <c r="L13" s="9"/>
      <c r="M13" s="8"/>
      <c r="N13" s="9"/>
    </row>
    <row r="14" spans="1:14" ht="15" customHeight="1" thickBot="1">
      <c r="A14" s="317"/>
      <c r="B14" s="116" t="s">
        <v>98</v>
      </c>
      <c r="C14" s="131">
        <v>609</v>
      </c>
      <c r="D14" s="9">
        <v>2.03</v>
      </c>
      <c r="E14" s="320"/>
      <c r="F14" s="234"/>
      <c r="G14" s="238"/>
      <c r="H14" s="240"/>
      <c r="I14" s="8"/>
      <c r="J14" s="9"/>
      <c r="K14" s="8"/>
      <c r="L14" s="9"/>
      <c r="M14" s="8"/>
      <c r="N14" s="9"/>
    </row>
    <row r="15" spans="1:14" ht="15.75" customHeight="1" thickTop="1">
      <c r="A15" s="315" t="s">
        <v>17</v>
      </c>
      <c r="B15" s="113" t="s">
        <v>97</v>
      </c>
      <c r="C15" s="130">
        <v>218</v>
      </c>
      <c r="D15" s="7">
        <v>5.412</v>
      </c>
      <c r="E15" s="318">
        <v>89</v>
      </c>
      <c r="F15" s="239">
        <v>17.73</v>
      </c>
      <c r="G15" s="237">
        <f>317*84</f>
        <v>26628</v>
      </c>
      <c r="H15" s="239">
        <v>12.33</v>
      </c>
      <c r="I15" s="15"/>
      <c r="J15" s="16"/>
      <c r="K15" s="15"/>
      <c r="L15" s="16"/>
      <c r="M15" s="15"/>
      <c r="N15" s="16"/>
    </row>
    <row r="16" spans="1:14" ht="15.75" customHeight="1">
      <c r="A16" s="316"/>
      <c r="B16" s="118" t="s">
        <v>104</v>
      </c>
      <c r="C16" s="131">
        <v>109</v>
      </c>
      <c r="D16" s="9">
        <v>1.353</v>
      </c>
      <c r="E16" s="319"/>
      <c r="F16" s="332"/>
      <c r="G16" s="321"/>
      <c r="H16" s="332"/>
      <c r="I16" s="8"/>
      <c r="J16" s="9"/>
      <c r="K16" s="8"/>
      <c r="L16" s="9"/>
      <c r="M16" s="8"/>
      <c r="N16" s="9"/>
    </row>
    <row r="17" spans="1:14" ht="15.75" customHeight="1">
      <c r="A17" s="316"/>
      <c r="B17" s="118" t="s">
        <v>103</v>
      </c>
      <c r="C17" s="131">
        <v>1682</v>
      </c>
      <c r="D17" s="9">
        <v>8.118</v>
      </c>
      <c r="E17" s="319"/>
      <c r="F17" s="332"/>
      <c r="G17" s="321"/>
      <c r="H17" s="332"/>
      <c r="I17" s="8"/>
      <c r="J17" s="9"/>
      <c r="K17" s="8"/>
      <c r="L17" s="9"/>
      <c r="M17" s="8"/>
      <c r="N17" s="9"/>
    </row>
    <row r="18" spans="1:14" ht="15" customHeight="1" thickBot="1">
      <c r="A18" s="317"/>
      <c r="B18" s="116" t="s">
        <v>98</v>
      </c>
      <c r="C18" s="131">
        <v>841</v>
      </c>
      <c r="D18" s="9">
        <v>2.03</v>
      </c>
      <c r="E18" s="320"/>
      <c r="F18" s="240"/>
      <c r="G18" s="238"/>
      <c r="H18" s="240"/>
      <c r="I18" s="22"/>
      <c r="J18" s="23"/>
      <c r="K18" s="22"/>
      <c r="L18" s="23"/>
      <c r="M18" s="22"/>
      <c r="N18" s="23"/>
    </row>
    <row r="19" spans="1:14" ht="15.75" customHeight="1" thickTop="1">
      <c r="A19" s="315" t="s">
        <v>18</v>
      </c>
      <c r="B19" s="113" t="s">
        <v>97</v>
      </c>
      <c r="C19" s="130">
        <v>241</v>
      </c>
      <c r="D19" s="7">
        <v>5.412</v>
      </c>
      <c r="E19" s="318">
        <v>106</v>
      </c>
      <c r="F19" s="239">
        <v>17.73</v>
      </c>
      <c r="G19" s="237">
        <f>317*84</f>
        <v>26628</v>
      </c>
      <c r="H19" s="239">
        <v>12.33</v>
      </c>
      <c r="I19" s="15"/>
      <c r="J19" s="16"/>
      <c r="K19" s="15"/>
      <c r="L19" s="16"/>
      <c r="M19" s="15"/>
      <c r="N19" s="16"/>
    </row>
    <row r="20" spans="1:14" ht="15.75" customHeight="1">
      <c r="A20" s="316"/>
      <c r="B20" s="118" t="s">
        <v>104</v>
      </c>
      <c r="C20" s="131">
        <v>121</v>
      </c>
      <c r="D20" s="9">
        <v>1.353</v>
      </c>
      <c r="E20" s="319"/>
      <c r="F20" s="332"/>
      <c r="G20" s="321"/>
      <c r="H20" s="332"/>
      <c r="I20" s="8"/>
      <c r="J20" s="9"/>
      <c r="K20" s="8"/>
      <c r="L20" s="9"/>
      <c r="M20" s="8"/>
      <c r="N20" s="9"/>
    </row>
    <row r="21" spans="1:14" ht="15.75" customHeight="1">
      <c r="A21" s="316"/>
      <c r="B21" s="118" t="s">
        <v>103</v>
      </c>
      <c r="C21" s="131">
        <v>1359</v>
      </c>
      <c r="D21" s="9">
        <v>8.118</v>
      </c>
      <c r="E21" s="319"/>
      <c r="F21" s="332"/>
      <c r="G21" s="321"/>
      <c r="H21" s="332"/>
      <c r="I21" s="8"/>
      <c r="J21" s="9"/>
      <c r="K21" s="8"/>
      <c r="L21" s="9"/>
      <c r="M21" s="8"/>
      <c r="N21" s="9"/>
    </row>
    <row r="22" spans="1:14" ht="15" customHeight="1" thickBot="1">
      <c r="A22" s="317"/>
      <c r="B22" s="116" t="s">
        <v>98</v>
      </c>
      <c r="C22" s="131">
        <v>679</v>
      </c>
      <c r="D22" s="9">
        <v>2.03</v>
      </c>
      <c r="E22" s="320"/>
      <c r="F22" s="240"/>
      <c r="G22" s="238"/>
      <c r="H22" s="240"/>
      <c r="I22" s="22"/>
      <c r="J22" s="23"/>
      <c r="K22" s="22"/>
      <c r="L22" s="23"/>
      <c r="M22" s="22"/>
      <c r="N22" s="23"/>
    </row>
    <row r="23" spans="1:14" ht="15" customHeight="1">
      <c r="A23" s="315" t="s">
        <v>19</v>
      </c>
      <c r="B23" s="113" t="s">
        <v>97</v>
      </c>
      <c r="C23" s="130">
        <v>233</v>
      </c>
      <c r="D23" s="16">
        <v>5.412</v>
      </c>
      <c r="E23" s="318">
        <v>76</v>
      </c>
      <c r="F23" s="239">
        <v>17.73</v>
      </c>
      <c r="G23" s="237">
        <f>317*84</f>
        <v>26628</v>
      </c>
      <c r="H23" s="239">
        <v>12.33</v>
      </c>
      <c r="I23" s="15"/>
      <c r="J23" s="16"/>
      <c r="K23" s="15"/>
      <c r="L23" s="16"/>
      <c r="M23" s="15"/>
      <c r="N23" s="16"/>
    </row>
    <row r="24" spans="1:14" ht="15" customHeight="1">
      <c r="A24" s="316"/>
      <c r="B24" s="118" t="s">
        <v>104</v>
      </c>
      <c r="C24" s="131">
        <v>117</v>
      </c>
      <c r="D24" s="9">
        <v>1.353</v>
      </c>
      <c r="E24" s="319"/>
      <c r="F24" s="332"/>
      <c r="G24" s="321"/>
      <c r="H24" s="332"/>
      <c r="I24" s="8"/>
      <c r="J24" s="9"/>
      <c r="K24" s="8"/>
      <c r="L24" s="9"/>
      <c r="M24" s="8"/>
      <c r="N24" s="9"/>
    </row>
    <row r="25" spans="1:14" ht="15" customHeight="1">
      <c r="A25" s="316"/>
      <c r="B25" s="118" t="s">
        <v>103</v>
      </c>
      <c r="C25" s="131">
        <v>1367</v>
      </c>
      <c r="D25" s="9">
        <v>8.118</v>
      </c>
      <c r="E25" s="319"/>
      <c r="F25" s="332"/>
      <c r="G25" s="321"/>
      <c r="H25" s="332"/>
      <c r="I25" s="8"/>
      <c r="J25" s="9"/>
      <c r="K25" s="8"/>
      <c r="L25" s="9"/>
      <c r="M25" s="8"/>
      <c r="N25" s="9"/>
    </row>
    <row r="26" spans="1:14" ht="13.5" thickBot="1">
      <c r="A26" s="317"/>
      <c r="B26" s="116" t="s">
        <v>98</v>
      </c>
      <c r="C26" s="131">
        <v>683</v>
      </c>
      <c r="D26" s="9">
        <v>2.03</v>
      </c>
      <c r="E26" s="319"/>
      <c r="F26" s="332"/>
      <c r="G26" s="238"/>
      <c r="H26" s="240"/>
      <c r="I26" s="22"/>
      <c r="J26" s="23"/>
      <c r="K26" s="22"/>
      <c r="L26" s="23"/>
      <c r="M26" s="22"/>
      <c r="N26" s="23"/>
    </row>
    <row r="27" spans="1:14" ht="12.75">
      <c r="A27" s="315" t="s">
        <v>20</v>
      </c>
      <c r="B27" s="113" t="s">
        <v>97</v>
      </c>
      <c r="C27" s="130">
        <v>241</v>
      </c>
      <c r="D27" s="16">
        <v>5.412</v>
      </c>
      <c r="E27" s="318">
        <v>47</v>
      </c>
      <c r="F27" s="239">
        <v>17.73</v>
      </c>
      <c r="G27" s="237">
        <f>317*84</f>
        <v>26628</v>
      </c>
      <c r="H27" s="239">
        <v>12.33</v>
      </c>
      <c r="I27" s="15"/>
      <c r="J27" s="16"/>
      <c r="K27" s="15"/>
      <c r="L27" s="16"/>
      <c r="M27" s="15"/>
      <c r="N27" s="16"/>
    </row>
    <row r="28" spans="1:14" ht="12.75">
      <c r="A28" s="316"/>
      <c r="B28" s="118" t="s">
        <v>104</v>
      </c>
      <c r="C28" s="131">
        <v>121</v>
      </c>
      <c r="D28" s="9">
        <v>1.353</v>
      </c>
      <c r="E28" s="319"/>
      <c r="F28" s="332"/>
      <c r="G28" s="321"/>
      <c r="H28" s="332"/>
      <c r="I28" s="8"/>
      <c r="J28" s="9"/>
      <c r="K28" s="8"/>
      <c r="L28" s="9"/>
      <c r="M28" s="8"/>
      <c r="N28" s="9"/>
    </row>
    <row r="29" spans="1:14" ht="12.75">
      <c r="A29" s="316"/>
      <c r="B29" s="118" t="s">
        <v>103</v>
      </c>
      <c r="C29" s="131">
        <v>1019</v>
      </c>
      <c r="D29" s="9">
        <v>8.118</v>
      </c>
      <c r="E29" s="319"/>
      <c r="F29" s="332"/>
      <c r="G29" s="321"/>
      <c r="H29" s="332"/>
      <c r="I29" s="8"/>
      <c r="J29" s="9"/>
      <c r="K29" s="8"/>
      <c r="L29" s="9"/>
      <c r="M29" s="8"/>
      <c r="N29" s="9"/>
    </row>
    <row r="30" spans="1:14" ht="13.5" thickBot="1">
      <c r="A30" s="317"/>
      <c r="B30" s="116" t="s">
        <v>98</v>
      </c>
      <c r="C30" s="131">
        <v>509</v>
      </c>
      <c r="D30" s="9">
        <v>2.03</v>
      </c>
      <c r="E30" s="319"/>
      <c r="F30" s="332"/>
      <c r="G30" s="238"/>
      <c r="H30" s="240"/>
      <c r="I30" s="22"/>
      <c r="J30" s="23"/>
      <c r="K30" s="22"/>
      <c r="L30" s="23"/>
      <c r="M30" s="22"/>
      <c r="N30" s="23"/>
    </row>
    <row r="31" spans="1:14" ht="12.75">
      <c r="A31" s="315" t="s">
        <v>71</v>
      </c>
      <c r="B31" s="113" t="s">
        <v>97</v>
      </c>
      <c r="C31" s="130">
        <v>233</v>
      </c>
      <c r="D31" s="16">
        <v>5.412</v>
      </c>
      <c r="E31" s="318">
        <v>98</v>
      </c>
      <c r="F31" s="239">
        <v>17.73</v>
      </c>
      <c r="G31" s="237">
        <f>317*84</f>
        <v>26628</v>
      </c>
      <c r="H31" s="239">
        <v>12.33</v>
      </c>
      <c r="I31" s="15"/>
      <c r="J31" s="16"/>
      <c r="K31" s="15"/>
      <c r="L31" s="16"/>
      <c r="M31" s="15"/>
      <c r="N31" s="16"/>
    </row>
    <row r="32" spans="1:14" ht="12.75">
      <c r="A32" s="316"/>
      <c r="B32" s="118" t="s">
        <v>104</v>
      </c>
      <c r="C32" s="131">
        <v>117</v>
      </c>
      <c r="D32" s="9">
        <v>1.353</v>
      </c>
      <c r="E32" s="319"/>
      <c r="F32" s="332"/>
      <c r="G32" s="321"/>
      <c r="H32" s="332"/>
      <c r="I32" s="8"/>
      <c r="J32" s="9"/>
      <c r="K32" s="8"/>
      <c r="L32" s="9"/>
      <c r="M32" s="8"/>
      <c r="N32" s="9"/>
    </row>
    <row r="33" spans="1:14" ht="12.75">
      <c r="A33" s="316"/>
      <c r="B33" s="118" t="s">
        <v>103</v>
      </c>
      <c r="C33" s="131">
        <v>727</v>
      </c>
      <c r="D33" s="9">
        <v>8.118</v>
      </c>
      <c r="E33" s="319"/>
      <c r="F33" s="332"/>
      <c r="G33" s="321"/>
      <c r="H33" s="332"/>
      <c r="I33" s="8"/>
      <c r="J33" s="9"/>
      <c r="K33" s="8"/>
      <c r="L33" s="9"/>
      <c r="M33" s="8"/>
      <c r="N33" s="9"/>
    </row>
    <row r="34" spans="1:14" ht="13.5" thickBot="1">
      <c r="A34" s="317"/>
      <c r="B34" s="116" t="s">
        <v>98</v>
      </c>
      <c r="C34" s="131">
        <v>363</v>
      </c>
      <c r="D34" s="9">
        <v>2.03</v>
      </c>
      <c r="E34" s="320"/>
      <c r="F34" s="240"/>
      <c r="G34" s="238"/>
      <c r="H34" s="240"/>
      <c r="I34" s="22"/>
      <c r="J34" s="23"/>
      <c r="K34" s="22"/>
      <c r="L34" s="23"/>
      <c r="M34" s="22"/>
      <c r="N34" s="23"/>
    </row>
    <row r="35" spans="1:14" ht="12.75">
      <c r="A35" s="315" t="s">
        <v>72</v>
      </c>
      <c r="B35" s="113" t="s">
        <v>97</v>
      </c>
      <c r="C35" s="130">
        <v>241</v>
      </c>
      <c r="D35" s="16">
        <v>5.412</v>
      </c>
      <c r="E35" s="318">
        <v>79</v>
      </c>
      <c r="F35" s="233">
        <v>17.73</v>
      </c>
      <c r="G35" s="237">
        <f>317*84</f>
        <v>26628</v>
      </c>
      <c r="H35" s="233">
        <v>12.33</v>
      </c>
      <c r="I35" s="15"/>
      <c r="J35" s="16"/>
      <c r="K35" s="15"/>
      <c r="L35" s="16"/>
      <c r="M35" s="15"/>
      <c r="N35" s="16"/>
    </row>
    <row r="36" spans="1:14" ht="12.75">
      <c r="A36" s="316"/>
      <c r="B36" s="118" t="s">
        <v>104</v>
      </c>
      <c r="C36" s="131">
        <v>121</v>
      </c>
      <c r="D36" s="9">
        <v>1.353</v>
      </c>
      <c r="E36" s="319"/>
      <c r="F36" s="220"/>
      <c r="G36" s="321"/>
      <c r="H36" s="220"/>
      <c r="I36" s="8"/>
      <c r="J36" s="9"/>
      <c r="K36" s="8"/>
      <c r="L36" s="9"/>
      <c r="M36" s="8"/>
      <c r="N36" s="9"/>
    </row>
    <row r="37" spans="1:14" ht="12.75">
      <c r="A37" s="316"/>
      <c r="B37" s="118" t="s">
        <v>103</v>
      </c>
      <c r="C37" s="131">
        <v>419</v>
      </c>
      <c r="D37" s="9">
        <v>8.118</v>
      </c>
      <c r="E37" s="319"/>
      <c r="F37" s="220"/>
      <c r="G37" s="321"/>
      <c r="H37" s="220"/>
      <c r="I37" s="8"/>
      <c r="J37" s="9"/>
      <c r="K37" s="8"/>
      <c r="L37" s="9"/>
      <c r="M37" s="8"/>
      <c r="N37" s="9"/>
    </row>
    <row r="38" spans="1:14" ht="12.75">
      <c r="A38" s="317"/>
      <c r="B38" s="116" t="s">
        <v>98</v>
      </c>
      <c r="C38" s="131">
        <v>209</v>
      </c>
      <c r="D38" s="9">
        <v>2.03</v>
      </c>
      <c r="E38" s="320"/>
      <c r="F38" s="234"/>
      <c r="G38" s="238"/>
      <c r="H38" s="234"/>
      <c r="I38" s="22"/>
      <c r="J38" s="23"/>
      <c r="K38" s="22"/>
      <c r="L38" s="23"/>
      <c r="M38" s="22"/>
      <c r="N38" s="23"/>
    </row>
    <row r="39" spans="1:14" ht="12.75">
      <c r="A39" s="315" t="s">
        <v>22</v>
      </c>
      <c r="B39" s="120" t="s">
        <v>97</v>
      </c>
      <c r="C39" s="130">
        <v>241</v>
      </c>
      <c r="D39" s="16">
        <v>5.412</v>
      </c>
      <c r="E39" s="318">
        <v>78</v>
      </c>
      <c r="F39" s="233">
        <v>17.73</v>
      </c>
      <c r="G39" s="237">
        <f>317*84</f>
        <v>26628</v>
      </c>
      <c r="H39" s="233">
        <v>12.33</v>
      </c>
      <c r="I39" s="22"/>
      <c r="J39" s="23"/>
      <c r="K39" s="22"/>
      <c r="L39" s="23"/>
      <c r="M39" s="22"/>
      <c r="N39" s="23"/>
    </row>
    <row r="40" spans="1:14" ht="12.75">
      <c r="A40" s="316"/>
      <c r="B40" s="116" t="s">
        <v>98</v>
      </c>
      <c r="C40" s="131">
        <v>121</v>
      </c>
      <c r="D40" s="9">
        <v>1.353</v>
      </c>
      <c r="E40" s="319"/>
      <c r="F40" s="220"/>
      <c r="G40" s="321"/>
      <c r="H40" s="220"/>
      <c r="I40" s="22"/>
      <c r="J40" s="23"/>
      <c r="K40" s="22"/>
      <c r="L40" s="23"/>
      <c r="M40" s="22"/>
      <c r="N40" s="23"/>
    </row>
    <row r="41" spans="1:14" ht="12.75">
      <c r="A41" s="316"/>
      <c r="B41" s="120" t="s">
        <v>97</v>
      </c>
      <c r="C41" s="131">
        <v>499</v>
      </c>
      <c r="D41" s="9">
        <v>8.118</v>
      </c>
      <c r="E41" s="319"/>
      <c r="F41" s="220"/>
      <c r="G41" s="321"/>
      <c r="H41" s="220"/>
      <c r="I41" s="22"/>
      <c r="J41" s="23"/>
      <c r="K41" s="22"/>
      <c r="L41" s="23"/>
      <c r="M41" s="22"/>
      <c r="N41" s="23"/>
    </row>
    <row r="42" spans="1:14" ht="12.75">
      <c r="A42" s="317"/>
      <c r="B42" s="116" t="s">
        <v>98</v>
      </c>
      <c r="C42" s="131">
        <v>249</v>
      </c>
      <c r="D42" s="9">
        <v>2.03</v>
      </c>
      <c r="E42" s="320"/>
      <c r="F42" s="234"/>
      <c r="G42" s="238"/>
      <c r="H42" s="234"/>
      <c r="I42" s="4"/>
      <c r="J42" s="5"/>
      <c r="K42" s="4"/>
      <c r="L42" s="5"/>
      <c r="M42" s="4"/>
      <c r="N42" s="5"/>
    </row>
    <row r="43" spans="1:14" ht="12.75">
      <c r="A43" s="315" t="s">
        <v>23</v>
      </c>
      <c r="B43" s="120" t="s">
        <v>97</v>
      </c>
      <c r="C43" s="130">
        <v>2010</v>
      </c>
      <c r="D43" s="16">
        <v>5.91</v>
      </c>
      <c r="E43" s="318">
        <v>80</v>
      </c>
      <c r="F43" s="233">
        <v>17.73</v>
      </c>
      <c r="G43" s="237">
        <f>317*84</f>
        <v>26628</v>
      </c>
      <c r="H43" s="233">
        <v>12.33</v>
      </c>
      <c r="I43" s="4"/>
      <c r="J43" s="5"/>
      <c r="K43" s="4"/>
      <c r="L43" s="5"/>
      <c r="M43" s="4"/>
      <c r="N43" s="5"/>
    </row>
    <row r="44" spans="1:14" ht="15" customHeight="1">
      <c r="A44" s="316"/>
      <c r="B44" s="116" t="s">
        <v>98</v>
      </c>
      <c r="C44" s="131"/>
      <c r="D44" s="9"/>
      <c r="E44" s="319"/>
      <c r="F44" s="220"/>
      <c r="G44" s="321"/>
      <c r="H44" s="220"/>
      <c r="I44" s="4"/>
      <c r="J44" s="5"/>
      <c r="K44" s="4"/>
      <c r="L44" s="5"/>
      <c r="M44" s="4"/>
      <c r="N44" s="5"/>
    </row>
    <row r="45" spans="1:14" ht="15" customHeight="1">
      <c r="A45" s="316"/>
      <c r="B45" s="120" t="s">
        <v>97</v>
      </c>
      <c r="C45" s="131"/>
      <c r="D45" s="9"/>
      <c r="E45" s="319"/>
      <c r="F45" s="220"/>
      <c r="G45" s="321"/>
      <c r="H45" s="220"/>
      <c r="I45" s="4"/>
      <c r="J45" s="5"/>
      <c r="K45" s="4"/>
      <c r="L45" s="5"/>
      <c r="M45" s="4"/>
      <c r="N45" s="5"/>
    </row>
    <row r="46" spans="1:14" ht="12.75">
      <c r="A46" s="317"/>
      <c r="B46" s="116" t="s">
        <v>98</v>
      </c>
      <c r="C46" s="131"/>
      <c r="D46" s="9"/>
      <c r="E46" s="320"/>
      <c r="F46" s="234"/>
      <c r="G46" s="238"/>
      <c r="H46" s="234"/>
      <c r="I46" s="4"/>
      <c r="J46" s="5"/>
      <c r="K46" s="4"/>
      <c r="L46" s="5"/>
      <c r="M46" s="4"/>
      <c r="N46" s="5"/>
    </row>
    <row r="47" spans="1:14" ht="12.75">
      <c r="A47" s="315" t="s">
        <v>24</v>
      </c>
      <c r="B47" s="120" t="s">
        <v>97</v>
      </c>
      <c r="C47" s="130">
        <v>2670</v>
      </c>
      <c r="D47" s="16">
        <f>5.91+2.971+0.081</f>
        <v>8.962</v>
      </c>
      <c r="E47" s="318">
        <v>71</v>
      </c>
      <c r="F47" s="233">
        <v>17.73</v>
      </c>
      <c r="G47" s="237">
        <f>317*84</f>
        <v>26628</v>
      </c>
      <c r="H47" s="233">
        <v>12.33</v>
      </c>
      <c r="I47" s="4"/>
      <c r="J47" s="5"/>
      <c r="K47" s="4"/>
      <c r="L47" s="5"/>
      <c r="M47" s="4"/>
      <c r="N47" s="5"/>
    </row>
    <row r="48" spans="1:14" ht="15" customHeight="1" thickBot="1">
      <c r="A48" s="316"/>
      <c r="B48" s="122" t="s">
        <v>98</v>
      </c>
      <c r="C48" s="131"/>
      <c r="D48" s="9"/>
      <c r="E48" s="319"/>
      <c r="F48" s="220"/>
      <c r="G48" s="321"/>
      <c r="H48" s="220"/>
      <c r="I48" s="4"/>
      <c r="J48" s="5"/>
      <c r="K48" s="4"/>
      <c r="L48" s="5"/>
      <c r="M48" s="4"/>
      <c r="N48" s="5"/>
    </row>
    <row r="49" spans="1:14" ht="15" customHeight="1">
      <c r="A49" s="316"/>
      <c r="B49" s="120" t="s">
        <v>97</v>
      </c>
      <c r="C49" s="131"/>
      <c r="D49" s="9"/>
      <c r="E49" s="319"/>
      <c r="F49" s="220"/>
      <c r="G49" s="321"/>
      <c r="H49" s="220"/>
      <c r="I49" s="4"/>
      <c r="J49" s="5"/>
      <c r="K49" s="4"/>
      <c r="L49" s="5"/>
      <c r="M49" s="4"/>
      <c r="N49" s="5"/>
    </row>
    <row r="50" spans="1:14" ht="13.5" thickBot="1">
      <c r="A50" s="317"/>
      <c r="B50" s="122" t="s">
        <v>98</v>
      </c>
      <c r="C50" s="131"/>
      <c r="D50" s="9"/>
      <c r="E50" s="320"/>
      <c r="F50" s="234"/>
      <c r="G50" s="238"/>
      <c r="H50" s="234"/>
      <c r="I50" s="4"/>
      <c r="J50" s="5"/>
      <c r="K50" s="4"/>
      <c r="L50" s="5"/>
      <c r="M50" s="4"/>
      <c r="N50" s="5"/>
    </row>
    <row r="51" spans="1:14" ht="12.75">
      <c r="A51" s="315" t="s">
        <v>25</v>
      </c>
      <c r="B51" s="120" t="s">
        <v>97</v>
      </c>
      <c r="C51" s="130">
        <v>2760</v>
      </c>
      <c r="D51" s="16">
        <f>5.91+2.971+0.081</f>
        <v>8.962</v>
      </c>
      <c r="E51" s="318">
        <v>80</v>
      </c>
      <c r="F51" s="233">
        <v>17.73</v>
      </c>
      <c r="G51" s="237">
        <f>317*84</f>
        <v>26628</v>
      </c>
      <c r="H51" s="233">
        <v>12.33</v>
      </c>
      <c r="I51" s="4"/>
      <c r="J51" s="5"/>
      <c r="K51" s="4"/>
      <c r="L51" s="5"/>
      <c r="M51" s="4"/>
      <c r="N51" s="5"/>
    </row>
    <row r="52" spans="1:14" ht="15" customHeight="1" thickBot="1">
      <c r="A52" s="316"/>
      <c r="B52" s="122" t="s">
        <v>98</v>
      </c>
      <c r="C52" s="131"/>
      <c r="D52" s="9"/>
      <c r="E52" s="319"/>
      <c r="F52" s="220"/>
      <c r="G52" s="321"/>
      <c r="H52" s="220"/>
      <c r="I52" s="4"/>
      <c r="J52" s="5"/>
      <c r="K52" s="4"/>
      <c r="L52" s="5"/>
      <c r="M52" s="4"/>
      <c r="N52" s="5"/>
    </row>
    <row r="53" spans="1:14" ht="15" customHeight="1">
      <c r="A53" s="316"/>
      <c r="B53" s="120" t="s">
        <v>97</v>
      </c>
      <c r="C53" s="131"/>
      <c r="D53" s="9"/>
      <c r="E53" s="319"/>
      <c r="F53" s="220"/>
      <c r="G53" s="321"/>
      <c r="H53" s="220"/>
      <c r="I53" s="4"/>
      <c r="J53" s="5"/>
      <c r="K53" s="4"/>
      <c r="L53" s="5"/>
      <c r="M53" s="4"/>
      <c r="N53" s="5"/>
    </row>
    <row r="54" spans="1:14" ht="13.5" thickBot="1">
      <c r="A54" s="317"/>
      <c r="B54" s="122" t="s">
        <v>98</v>
      </c>
      <c r="C54" s="131"/>
      <c r="D54" s="9"/>
      <c r="E54" s="320"/>
      <c r="F54" s="234"/>
      <c r="G54" s="238"/>
      <c r="H54" s="234"/>
      <c r="I54" s="4"/>
      <c r="J54" s="5"/>
      <c r="K54" s="4"/>
      <c r="L54" s="5"/>
      <c r="M54" s="4"/>
      <c r="N54" s="5"/>
    </row>
    <row r="55" spans="1:14" ht="12.75">
      <c r="A55" s="235" t="s">
        <v>26</v>
      </c>
      <c r="B55" s="120" t="s">
        <v>97</v>
      </c>
      <c r="C55" s="84">
        <v>3420</v>
      </c>
      <c r="D55" s="84">
        <f>5.91+2.971+0.081</f>
        <v>8.962</v>
      </c>
      <c r="E55" s="336">
        <v>74</v>
      </c>
      <c r="F55" s="233">
        <v>17.73</v>
      </c>
      <c r="G55" s="237">
        <f>317*84</f>
        <v>26628</v>
      </c>
      <c r="H55" s="233">
        <v>12.33</v>
      </c>
      <c r="I55" s="15"/>
      <c r="J55" s="16"/>
      <c r="K55" s="15"/>
      <c r="L55" s="16"/>
      <c r="M55" s="15"/>
      <c r="N55" s="16"/>
    </row>
    <row r="56" spans="1:14" ht="15" customHeight="1" thickBot="1">
      <c r="A56" s="335"/>
      <c r="B56" s="122" t="s">
        <v>98</v>
      </c>
      <c r="C56" s="85"/>
      <c r="D56" s="85"/>
      <c r="E56" s="337"/>
      <c r="F56" s="220"/>
      <c r="G56" s="321"/>
      <c r="H56" s="220"/>
      <c r="I56" s="15"/>
      <c r="J56" s="16"/>
      <c r="K56" s="15"/>
      <c r="L56" s="16"/>
      <c r="M56" s="15"/>
      <c r="N56" s="16"/>
    </row>
    <row r="57" spans="1:14" ht="15" customHeight="1">
      <c r="A57" s="335"/>
      <c r="B57" s="120" t="s">
        <v>97</v>
      </c>
      <c r="C57" s="85"/>
      <c r="D57" s="85"/>
      <c r="E57" s="337"/>
      <c r="F57" s="220"/>
      <c r="G57" s="321"/>
      <c r="H57" s="220"/>
      <c r="I57" s="15"/>
      <c r="J57" s="16"/>
      <c r="K57" s="15"/>
      <c r="L57" s="16"/>
      <c r="M57" s="15"/>
      <c r="N57" s="16"/>
    </row>
    <row r="58" spans="1:14" ht="13.5" thickBot="1">
      <c r="A58" s="199"/>
      <c r="B58" s="122" t="s">
        <v>98</v>
      </c>
      <c r="C58" s="86"/>
      <c r="D58" s="86"/>
      <c r="E58" s="338"/>
      <c r="F58" s="226"/>
      <c r="G58" s="201"/>
      <c r="H58" s="226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8" customFormat="1" ht="12.75">
      <c r="A60" s="228" t="s">
        <v>32</v>
      </c>
      <c r="B60" s="228"/>
      <c r="C60" s="228"/>
      <c r="D60" s="229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s="38" customFormat="1" ht="12.75">
      <c r="A61" s="34"/>
      <c r="B61" s="33" t="s">
        <v>33</v>
      </c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s="38" customFormat="1" ht="12.75">
      <c r="A62" s="34"/>
      <c r="B62" s="228" t="s">
        <v>35</v>
      </c>
      <c r="C62" s="228"/>
      <c r="D62" s="228"/>
      <c r="E62" s="229"/>
      <c r="F62" s="34"/>
      <c r="G62" s="34"/>
      <c r="H62" s="34"/>
      <c r="I62" s="34"/>
      <c r="J62" s="34"/>
      <c r="K62" s="34"/>
      <c r="L62" s="34"/>
      <c r="M62" s="34"/>
      <c r="N62" s="34"/>
    </row>
    <row r="63" spans="1:14" s="38" customFormat="1" ht="12.75">
      <c r="A63" s="34"/>
      <c r="B63" s="228" t="s">
        <v>34</v>
      </c>
      <c r="C63" s="228"/>
      <c r="D63" s="228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s="38" customFormat="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7" ht="14.25">
      <c r="A65" s="31"/>
      <c r="B65" s="31"/>
      <c r="C65" s="31"/>
      <c r="D65" s="31"/>
      <c r="E65" s="31"/>
      <c r="F65" s="31"/>
      <c r="G65" s="31"/>
    </row>
    <row r="66" spans="1:7" ht="14.25">
      <c r="A66" s="31"/>
      <c r="B66" s="31"/>
      <c r="C66" s="31"/>
      <c r="D66" s="31"/>
      <c r="E66" s="31"/>
      <c r="F66" s="31"/>
      <c r="G66" s="31"/>
    </row>
    <row r="67" spans="1:7" ht="14.25">
      <c r="A67" s="31"/>
      <c r="B67" s="31"/>
      <c r="C67" s="31"/>
      <c r="D67" s="31"/>
      <c r="E67" s="31"/>
      <c r="F67" s="31"/>
      <c r="G67" s="31"/>
    </row>
    <row r="68" spans="1:7" ht="14.25">
      <c r="A68" s="31"/>
      <c r="B68" s="31"/>
      <c r="C68" s="31"/>
      <c r="D68" s="31"/>
      <c r="E68" s="31"/>
      <c r="F68" s="31"/>
      <c r="G68" s="31"/>
    </row>
    <row r="69" spans="1:7" ht="14.25">
      <c r="A69" s="31"/>
      <c r="B69" s="31"/>
      <c r="C69" s="31"/>
      <c r="D69" s="31"/>
      <c r="E69" s="31"/>
      <c r="F69" s="31"/>
      <c r="G69" s="31"/>
    </row>
  </sheetData>
  <mergeCells count="79">
    <mergeCell ref="B9:C10"/>
    <mergeCell ref="H55:H58"/>
    <mergeCell ref="A55:A58"/>
    <mergeCell ref="E55:E58"/>
    <mergeCell ref="F55:F58"/>
    <mergeCell ref="G55:G58"/>
    <mergeCell ref="H51:H54"/>
    <mergeCell ref="A51:A54"/>
    <mergeCell ref="E51:E54"/>
    <mergeCell ref="F51:F54"/>
    <mergeCell ref="G51:G54"/>
    <mergeCell ref="A39:A42"/>
    <mergeCell ref="G39:G42"/>
    <mergeCell ref="H39:H42"/>
    <mergeCell ref="E39:E42"/>
    <mergeCell ref="F39:F42"/>
    <mergeCell ref="A43:A46"/>
    <mergeCell ref="F43:F46"/>
    <mergeCell ref="G43:G46"/>
    <mergeCell ref="H43:H46"/>
    <mergeCell ref="H35:H38"/>
    <mergeCell ref="A35:A38"/>
    <mergeCell ref="E35:E38"/>
    <mergeCell ref="F35:F38"/>
    <mergeCell ref="G35:G38"/>
    <mergeCell ref="H19:H22"/>
    <mergeCell ref="A19:A22"/>
    <mergeCell ref="E19:E22"/>
    <mergeCell ref="F19:F22"/>
    <mergeCell ref="G19:G22"/>
    <mergeCell ref="I1:K1"/>
    <mergeCell ref="I2:K2"/>
    <mergeCell ref="I3:K3"/>
    <mergeCell ref="K9:L9"/>
    <mergeCell ref="F11:F14"/>
    <mergeCell ref="G11:G14"/>
    <mergeCell ref="H11:H14"/>
    <mergeCell ref="G15:G18"/>
    <mergeCell ref="H15:H18"/>
    <mergeCell ref="M9:N9"/>
    <mergeCell ref="A60:D60"/>
    <mergeCell ref="A6:N7"/>
    <mergeCell ref="A8:A10"/>
    <mergeCell ref="B8:D8"/>
    <mergeCell ref="E8:F8"/>
    <mergeCell ref="G8:N8"/>
    <mergeCell ref="D9:D10"/>
    <mergeCell ref="E11:E14"/>
    <mergeCell ref="H23:H26"/>
    <mergeCell ref="B62:E62"/>
    <mergeCell ref="B63:D63"/>
    <mergeCell ref="A11:A14"/>
    <mergeCell ref="I9:J9"/>
    <mergeCell ref="E9:E10"/>
    <mergeCell ref="F9:F10"/>
    <mergeCell ref="G9:H9"/>
    <mergeCell ref="A15:A18"/>
    <mergeCell ref="F15:F18"/>
    <mergeCell ref="E15:E18"/>
    <mergeCell ref="A23:A26"/>
    <mergeCell ref="E23:E26"/>
    <mergeCell ref="F23:F26"/>
    <mergeCell ref="G23:G26"/>
    <mergeCell ref="H27:H30"/>
    <mergeCell ref="A27:A30"/>
    <mergeCell ref="E27:E30"/>
    <mergeCell ref="F27:F30"/>
    <mergeCell ref="G27:G30"/>
    <mergeCell ref="H31:H34"/>
    <mergeCell ref="A31:A34"/>
    <mergeCell ref="E31:E34"/>
    <mergeCell ref="F31:F34"/>
    <mergeCell ref="G31:G34"/>
    <mergeCell ref="E43:E46"/>
    <mergeCell ref="H47:H50"/>
    <mergeCell ref="A47:A50"/>
    <mergeCell ref="E47:E50"/>
    <mergeCell ref="F47:F50"/>
    <mergeCell ref="G47:G50"/>
  </mergeCells>
  <printOptions/>
  <pageMargins left="0.29" right="0.2" top="0.43" bottom="0.34" header="0.5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0">
      <selection activeCell="D34" sqref="D34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5" customFormat="1" ht="15">
      <c r="A1" s="30" t="s">
        <v>42</v>
      </c>
      <c r="B1" s="30" t="s">
        <v>40</v>
      </c>
      <c r="C1" s="30"/>
      <c r="E1" s="29">
        <v>50086</v>
      </c>
      <c r="F1" s="29"/>
      <c r="G1" s="29"/>
      <c r="H1" s="29"/>
      <c r="I1" s="334" t="s">
        <v>29</v>
      </c>
      <c r="J1" s="334"/>
      <c r="K1" s="334"/>
      <c r="L1" s="39">
        <v>1166</v>
      </c>
      <c r="M1" s="29"/>
      <c r="N1" s="29"/>
    </row>
    <row r="2" spans="1:14" s="35" customFormat="1" ht="15">
      <c r="A2" s="28" t="s">
        <v>1</v>
      </c>
      <c r="B2" s="30" t="s">
        <v>96</v>
      </c>
      <c r="C2" s="30"/>
      <c r="D2" s="29"/>
      <c r="E2" s="29"/>
      <c r="F2" s="29"/>
      <c r="G2" s="29"/>
      <c r="H2" s="29"/>
      <c r="I2" s="334" t="s">
        <v>2</v>
      </c>
      <c r="J2" s="334"/>
      <c r="K2" s="334"/>
      <c r="L2" s="29">
        <v>9</v>
      </c>
      <c r="M2" s="29"/>
      <c r="N2" s="29"/>
    </row>
    <row r="3" spans="1:14" s="35" customFormat="1" ht="15">
      <c r="A3" s="28" t="s">
        <v>0</v>
      </c>
      <c r="B3" s="30" t="s">
        <v>38</v>
      </c>
      <c r="C3" s="30"/>
      <c r="D3" s="29"/>
      <c r="E3" s="29"/>
      <c r="F3" s="29"/>
      <c r="G3" s="29"/>
      <c r="H3" s="29"/>
      <c r="I3" s="334" t="s">
        <v>3</v>
      </c>
      <c r="J3" s="334"/>
      <c r="K3" s="334"/>
      <c r="L3" s="29" t="s">
        <v>50</v>
      </c>
      <c r="M3" s="29"/>
      <c r="N3" s="29"/>
    </row>
    <row r="4" spans="1:15" s="35" customFormat="1" ht="15">
      <c r="A4" s="28" t="s">
        <v>4</v>
      </c>
      <c r="B4" s="28">
        <v>193</v>
      </c>
      <c r="C4" s="28"/>
      <c r="D4" s="29"/>
      <c r="E4" s="29"/>
      <c r="F4" s="29"/>
      <c r="G4" s="29"/>
      <c r="H4" s="29"/>
      <c r="I4" s="28" t="s">
        <v>118</v>
      </c>
      <c r="J4" s="28"/>
      <c r="K4" s="28"/>
      <c r="L4" s="44" t="s">
        <v>119</v>
      </c>
      <c r="M4" s="32"/>
      <c r="N4" s="32"/>
      <c r="O4" s="32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6"/>
      <c r="L5" s="46" t="s">
        <v>68</v>
      </c>
      <c r="M5" s="46"/>
      <c r="N5" s="1"/>
    </row>
    <row r="6" spans="1:14" ht="13.5" thickTop="1">
      <c r="A6" s="246" t="s">
        <v>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8"/>
    </row>
    <row r="7" spans="1:14" ht="13.5" thickBot="1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4" ht="16.5" thickBot="1" thickTop="1">
      <c r="A8" s="221" t="s">
        <v>6</v>
      </c>
      <c r="B8" s="230" t="s">
        <v>7</v>
      </c>
      <c r="C8" s="207"/>
      <c r="D8" s="208"/>
      <c r="E8" s="230" t="s">
        <v>11</v>
      </c>
      <c r="F8" s="208"/>
      <c r="G8" s="216" t="s">
        <v>15</v>
      </c>
      <c r="H8" s="217"/>
      <c r="I8" s="217"/>
      <c r="J8" s="217"/>
      <c r="K8" s="217"/>
      <c r="L8" s="217"/>
      <c r="M8" s="217"/>
      <c r="N8" s="218"/>
    </row>
    <row r="9" spans="1:14" ht="13.5" thickTop="1">
      <c r="A9" s="222"/>
      <c r="B9" s="211" t="s">
        <v>8</v>
      </c>
      <c r="C9" s="210"/>
      <c r="D9" s="219" t="s">
        <v>9</v>
      </c>
      <c r="E9" s="224" t="s">
        <v>10</v>
      </c>
      <c r="F9" s="219" t="s">
        <v>9</v>
      </c>
      <c r="G9" s="241" t="s">
        <v>27</v>
      </c>
      <c r="H9" s="242"/>
      <c r="I9" s="241" t="s">
        <v>28</v>
      </c>
      <c r="J9" s="242"/>
      <c r="K9" s="241" t="s">
        <v>13</v>
      </c>
      <c r="L9" s="242"/>
      <c r="M9" s="241" t="s">
        <v>14</v>
      </c>
      <c r="N9" s="242"/>
    </row>
    <row r="10" spans="1:14" ht="15" thickBot="1">
      <c r="A10" s="223"/>
      <c r="B10" s="330"/>
      <c r="C10" s="200"/>
      <c r="D10" s="226"/>
      <c r="E10" s="225"/>
      <c r="F10" s="226"/>
      <c r="G10" s="19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3" t="s">
        <v>16</v>
      </c>
      <c r="B11" s="113" t="s">
        <v>97</v>
      </c>
      <c r="C11" s="97">
        <v>362</v>
      </c>
      <c r="D11" s="7">
        <v>4.736</v>
      </c>
      <c r="E11" s="224">
        <v>114</v>
      </c>
      <c r="F11" s="219">
        <v>17.73</v>
      </c>
      <c r="G11" s="209">
        <f>150*84</f>
        <v>12600</v>
      </c>
      <c r="H11" s="245">
        <v>12.33</v>
      </c>
      <c r="I11" s="8"/>
      <c r="J11" s="9"/>
      <c r="K11" s="8"/>
      <c r="L11" s="9"/>
      <c r="M11" s="8"/>
      <c r="N11" s="9"/>
    </row>
    <row r="12" spans="1:14" ht="15" customHeight="1">
      <c r="A12" s="317"/>
      <c r="B12" s="116" t="s">
        <v>98</v>
      </c>
      <c r="C12" s="129">
        <v>2278</v>
      </c>
      <c r="D12" s="23">
        <v>7.103</v>
      </c>
      <c r="E12" s="320"/>
      <c r="F12" s="234"/>
      <c r="G12" s="238"/>
      <c r="H12" s="240"/>
      <c r="I12" s="22"/>
      <c r="J12" s="23"/>
      <c r="K12" s="22"/>
      <c r="L12" s="23"/>
      <c r="M12" s="22"/>
      <c r="N12" s="23"/>
    </row>
    <row r="13" spans="1:14" ht="15" customHeight="1">
      <c r="A13" s="315" t="s">
        <v>17</v>
      </c>
      <c r="B13" s="118" t="s">
        <v>97</v>
      </c>
      <c r="C13" s="131">
        <v>327</v>
      </c>
      <c r="D13" s="9">
        <v>4.736</v>
      </c>
      <c r="E13" s="318">
        <v>100</v>
      </c>
      <c r="F13" s="233">
        <v>17.73</v>
      </c>
      <c r="G13" s="237">
        <f>150*84</f>
        <v>12600</v>
      </c>
      <c r="H13" s="239">
        <v>12.33</v>
      </c>
      <c r="I13" s="8"/>
      <c r="J13" s="9"/>
      <c r="K13" s="8"/>
      <c r="L13" s="9"/>
      <c r="M13" s="8"/>
      <c r="N13" s="9"/>
    </row>
    <row r="14" spans="1:14" ht="15" customHeight="1">
      <c r="A14" s="317"/>
      <c r="B14" s="118" t="s">
        <v>98</v>
      </c>
      <c r="C14" s="131">
        <v>2283</v>
      </c>
      <c r="D14" s="9">
        <v>7.103</v>
      </c>
      <c r="E14" s="320"/>
      <c r="F14" s="234"/>
      <c r="G14" s="238"/>
      <c r="H14" s="240"/>
      <c r="I14" s="8"/>
      <c r="J14" s="9"/>
      <c r="K14" s="8"/>
      <c r="L14" s="9"/>
      <c r="M14" s="8"/>
      <c r="N14" s="9"/>
    </row>
    <row r="15" spans="1:14" ht="15" customHeight="1">
      <c r="A15" s="315" t="s">
        <v>18</v>
      </c>
      <c r="B15" s="120" t="s">
        <v>97</v>
      </c>
      <c r="C15" s="130">
        <v>362</v>
      </c>
      <c r="D15" s="16">
        <v>4.736</v>
      </c>
      <c r="E15" s="318">
        <v>113</v>
      </c>
      <c r="F15" s="233">
        <v>17.73</v>
      </c>
      <c r="G15" s="237">
        <v>12600</v>
      </c>
      <c r="H15" s="239">
        <v>12.33</v>
      </c>
      <c r="I15" s="15"/>
      <c r="J15" s="16"/>
      <c r="K15" s="15"/>
      <c r="L15" s="16"/>
      <c r="M15" s="15"/>
      <c r="N15" s="16"/>
    </row>
    <row r="16" spans="1:14" ht="15" customHeight="1">
      <c r="A16" s="317"/>
      <c r="B16" s="116" t="s">
        <v>98</v>
      </c>
      <c r="C16" s="129">
        <v>2068</v>
      </c>
      <c r="D16" s="23">
        <v>7.103</v>
      </c>
      <c r="E16" s="320"/>
      <c r="F16" s="234"/>
      <c r="G16" s="238"/>
      <c r="H16" s="240"/>
      <c r="I16" s="22"/>
      <c r="J16" s="23"/>
      <c r="K16" s="22"/>
      <c r="L16" s="23"/>
      <c r="M16" s="22"/>
      <c r="N16" s="23"/>
    </row>
    <row r="17" spans="1:14" ht="15" customHeight="1">
      <c r="A17" s="315" t="s">
        <v>19</v>
      </c>
      <c r="B17" s="120" t="s">
        <v>97</v>
      </c>
      <c r="C17" s="130">
        <v>350</v>
      </c>
      <c r="D17" s="16">
        <v>4.736</v>
      </c>
      <c r="E17" s="318">
        <v>135</v>
      </c>
      <c r="F17" s="233">
        <v>17.73</v>
      </c>
      <c r="G17" s="237">
        <f>150*84</f>
        <v>12600</v>
      </c>
      <c r="H17" s="239">
        <v>12.33</v>
      </c>
      <c r="I17" s="15"/>
      <c r="J17" s="16"/>
      <c r="K17" s="15"/>
      <c r="L17" s="16"/>
      <c r="M17" s="15"/>
      <c r="N17" s="16"/>
    </row>
    <row r="18" spans="1:14" ht="12.75">
      <c r="A18" s="317"/>
      <c r="B18" s="116" t="s">
        <v>98</v>
      </c>
      <c r="C18" s="129">
        <v>1750</v>
      </c>
      <c r="D18" s="23">
        <v>7.103</v>
      </c>
      <c r="E18" s="320"/>
      <c r="F18" s="234"/>
      <c r="G18" s="238"/>
      <c r="H18" s="240"/>
      <c r="I18" s="22"/>
      <c r="J18" s="23"/>
      <c r="K18" s="22"/>
      <c r="L18" s="23"/>
      <c r="M18" s="22"/>
      <c r="N18" s="23"/>
    </row>
    <row r="19" spans="1:14" ht="12.75">
      <c r="A19" s="315" t="s">
        <v>20</v>
      </c>
      <c r="B19" s="120" t="s">
        <v>97</v>
      </c>
      <c r="C19" s="130">
        <v>362</v>
      </c>
      <c r="D19" s="16">
        <v>4.736</v>
      </c>
      <c r="E19" s="318">
        <v>127</v>
      </c>
      <c r="F19" s="233">
        <v>17.73</v>
      </c>
      <c r="G19" s="237">
        <f>150*84</f>
        <v>12600</v>
      </c>
      <c r="H19" s="233">
        <v>12.33</v>
      </c>
      <c r="I19" s="15"/>
      <c r="J19" s="16"/>
      <c r="K19" s="15"/>
      <c r="L19" s="16"/>
      <c r="M19" s="15"/>
      <c r="N19" s="16"/>
    </row>
    <row r="20" spans="1:14" ht="12.75">
      <c r="A20" s="317"/>
      <c r="B20" s="116" t="s">
        <v>98</v>
      </c>
      <c r="C20" s="129">
        <v>1348</v>
      </c>
      <c r="D20" s="23">
        <v>7.103</v>
      </c>
      <c r="E20" s="320"/>
      <c r="F20" s="234"/>
      <c r="G20" s="238"/>
      <c r="H20" s="234"/>
      <c r="I20" s="22"/>
      <c r="J20" s="23"/>
      <c r="K20" s="22"/>
      <c r="L20" s="23"/>
      <c r="M20" s="22"/>
      <c r="N20" s="23"/>
    </row>
    <row r="21" spans="1:14" ht="12.75">
      <c r="A21" s="315" t="s">
        <v>71</v>
      </c>
      <c r="B21" s="120" t="s">
        <v>97</v>
      </c>
      <c r="C21" s="130">
        <v>0</v>
      </c>
      <c r="D21" s="16"/>
      <c r="E21" s="318">
        <v>148</v>
      </c>
      <c r="F21" s="233">
        <v>17.73</v>
      </c>
      <c r="G21" s="237">
        <f>150*84</f>
        <v>12600</v>
      </c>
      <c r="H21" s="233">
        <v>12.33</v>
      </c>
      <c r="I21" s="15"/>
      <c r="J21" s="16"/>
      <c r="K21" s="15"/>
      <c r="L21" s="16"/>
      <c r="M21" s="15"/>
      <c r="N21" s="16"/>
    </row>
    <row r="22" spans="1:14" ht="12.75">
      <c r="A22" s="317"/>
      <c r="B22" s="116" t="s">
        <v>98</v>
      </c>
      <c r="C22" s="129">
        <v>0</v>
      </c>
      <c r="D22" s="23"/>
      <c r="E22" s="320"/>
      <c r="F22" s="234"/>
      <c r="G22" s="238"/>
      <c r="H22" s="234"/>
      <c r="I22" s="22"/>
      <c r="J22" s="23"/>
      <c r="K22" s="22"/>
      <c r="L22" s="23"/>
      <c r="M22" s="22"/>
      <c r="N22" s="23"/>
    </row>
    <row r="23" spans="1:14" ht="12.75">
      <c r="A23" s="315" t="s">
        <v>72</v>
      </c>
      <c r="B23" s="120" t="s">
        <v>97</v>
      </c>
      <c r="C23" s="130">
        <v>362</v>
      </c>
      <c r="D23" s="16">
        <v>4.736</v>
      </c>
      <c r="E23" s="318">
        <v>158</v>
      </c>
      <c r="F23" s="233">
        <v>17.73</v>
      </c>
      <c r="G23" s="237">
        <f>150*84</f>
        <v>12600</v>
      </c>
      <c r="H23" s="233">
        <v>12.33</v>
      </c>
      <c r="I23" s="15"/>
      <c r="J23" s="16"/>
      <c r="K23" s="15"/>
      <c r="L23" s="16"/>
      <c r="M23" s="15"/>
      <c r="N23" s="16"/>
    </row>
    <row r="24" spans="1:14" ht="12.75">
      <c r="A24" s="317"/>
      <c r="B24" s="116" t="s">
        <v>98</v>
      </c>
      <c r="C24" s="129">
        <v>1738</v>
      </c>
      <c r="D24" s="23">
        <v>7.103</v>
      </c>
      <c r="E24" s="320"/>
      <c r="F24" s="234"/>
      <c r="G24" s="238"/>
      <c r="H24" s="234"/>
      <c r="I24" s="22"/>
      <c r="J24" s="23"/>
      <c r="K24" s="22"/>
      <c r="L24" s="23"/>
      <c r="M24" s="22"/>
      <c r="N24" s="23"/>
    </row>
    <row r="25" spans="1:14" ht="12.75">
      <c r="A25" s="315" t="s">
        <v>22</v>
      </c>
      <c r="B25" s="120" t="s">
        <v>97</v>
      </c>
      <c r="C25" s="130">
        <v>362</v>
      </c>
      <c r="D25" s="16">
        <v>4.736</v>
      </c>
      <c r="E25" s="318">
        <v>95</v>
      </c>
      <c r="F25" s="233">
        <v>17.73</v>
      </c>
      <c r="G25" s="237">
        <f>150*84</f>
        <v>12600</v>
      </c>
      <c r="H25" s="233">
        <v>12.33</v>
      </c>
      <c r="I25" s="22"/>
      <c r="J25" s="23"/>
      <c r="K25" s="22"/>
      <c r="L25" s="23"/>
      <c r="M25" s="22"/>
      <c r="N25" s="23"/>
    </row>
    <row r="26" spans="1:14" ht="12.75">
      <c r="A26" s="317"/>
      <c r="B26" s="116" t="s">
        <v>98</v>
      </c>
      <c r="C26" s="129">
        <v>928</v>
      </c>
      <c r="D26" s="23">
        <v>7.103</v>
      </c>
      <c r="E26" s="320"/>
      <c r="F26" s="234"/>
      <c r="G26" s="238"/>
      <c r="H26" s="234"/>
      <c r="I26" s="4"/>
      <c r="J26" s="5"/>
      <c r="K26" s="4"/>
      <c r="L26" s="5"/>
      <c r="M26" s="4"/>
      <c r="N26" s="5"/>
    </row>
    <row r="27" spans="1:14" ht="12.75">
      <c r="A27" s="315" t="s">
        <v>23</v>
      </c>
      <c r="B27" s="120" t="s">
        <v>97</v>
      </c>
      <c r="C27" s="130">
        <v>1230</v>
      </c>
      <c r="D27" s="16">
        <v>5.25</v>
      </c>
      <c r="E27" s="318">
        <v>177</v>
      </c>
      <c r="F27" s="233">
        <v>17.73</v>
      </c>
      <c r="G27" s="237">
        <f>150*84</f>
        <v>12600</v>
      </c>
      <c r="H27" s="233">
        <v>12.33</v>
      </c>
      <c r="I27" s="4"/>
      <c r="J27" s="5"/>
      <c r="K27" s="4"/>
      <c r="L27" s="5"/>
      <c r="M27" s="4"/>
      <c r="N27" s="5"/>
    </row>
    <row r="28" spans="1:14" ht="12.75">
      <c r="A28" s="317"/>
      <c r="B28" s="116" t="s">
        <v>98</v>
      </c>
      <c r="C28" s="129"/>
      <c r="D28" s="23"/>
      <c r="E28" s="320"/>
      <c r="F28" s="234"/>
      <c r="G28" s="238"/>
      <c r="H28" s="234"/>
      <c r="I28" s="4"/>
      <c r="J28" s="5"/>
      <c r="K28" s="4"/>
      <c r="L28" s="5"/>
      <c r="M28" s="4"/>
      <c r="N28" s="5"/>
    </row>
    <row r="29" spans="1:14" ht="12.75">
      <c r="A29" s="315" t="s">
        <v>24</v>
      </c>
      <c r="B29" s="120" t="s">
        <v>97</v>
      </c>
      <c r="C29" s="130">
        <v>2130</v>
      </c>
      <c r="D29" s="16">
        <f>5.25+2.599+0.081</f>
        <v>7.930000000000001</v>
      </c>
      <c r="E29" s="318">
        <v>112</v>
      </c>
      <c r="F29" s="233">
        <v>17.73</v>
      </c>
      <c r="G29" s="237">
        <f>150*84</f>
        <v>12600</v>
      </c>
      <c r="H29" s="233">
        <v>12.33</v>
      </c>
      <c r="I29" s="4"/>
      <c r="J29" s="5"/>
      <c r="K29" s="4"/>
      <c r="L29" s="5"/>
      <c r="M29" s="4"/>
      <c r="N29" s="5"/>
    </row>
    <row r="30" spans="1:14" ht="12.75">
      <c r="A30" s="317"/>
      <c r="B30" s="116" t="s">
        <v>98</v>
      </c>
      <c r="C30" s="129"/>
      <c r="D30" s="23"/>
      <c r="E30" s="320"/>
      <c r="F30" s="234"/>
      <c r="G30" s="238"/>
      <c r="H30" s="234"/>
      <c r="I30" s="4"/>
      <c r="J30" s="5"/>
      <c r="K30" s="4"/>
      <c r="L30" s="5"/>
      <c r="M30" s="4"/>
      <c r="N30" s="5"/>
    </row>
    <row r="31" spans="1:14" ht="12.75">
      <c r="A31" s="315" t="s">
        <v>25</v>
      </c>
      <c r="B31" s="120" t="s">
        <v>97</v>
      </c>
      <c r="C31" s="130">
        <v>2460</v>
      </c>
      <c r="D31" s="16">
        <f>5.25+2.599+0.081</f>
        <v>7.930000000000001</v>
      </c>
      <c r="E31" s="318">
        <v>105</v>
      </c>
      <c r="F31" s="233">
        <v>17.73</v>
      </c>
      <c r="G31" s="237">
        <f>150*84</f>
        <v>12600</v>
      </c>
      <c r="H31" s="233">
        <v>12.33</v>
      </c>
      <c r="I31" s="4"/>
      <c r="J31" s="5"/>
      <c r="K31" s="4"/>
      <c r="L31" s="5"/>
      <c r="M31" s="4"/>
      <c r="N31" s="5"/>
    </row>
    <row r="32" spans="1:14" ht="12.75">
      <c r="A32" s="317"/>
      <c r="B32" s="116" t="s">
        <v>98</v>
      </c>
      <c r="C32" s="129"/>
      <c r="D32" s="23"/>
      <c r="E32" s="320"/>
      <c r="F32" s="234"/>
      <c r="G32" s="238"/>
      <c r="H32" s="234"/>
      <c r="I32" s="4"/>
      <c r="J32" s="5"/>
      <c r="K32" s="4"/>
      <c r="L32" s="5"/>
      <c r="M32" s="4"/>
      <c r="N32" s="5"/>
    </row>
    <row r="33" spans="1:14" ht="12.75">
      <c r="A33" s="315" t="s">
        <v>26</v>
      </c>
      <c r="B33" s="120" t="s">
        <v>97</v>
      </c>
      <c r="C33" s="130">
        <v>3240</v>
      </c>
      <c r="D33" s="16">
        <f>5.25+2.599+0.081</f>
        <v>7.930000000000001</v>
      </c>
      <c r="E33" s="318">
        <v>107</v>
      </c>
      <c r="F33" s="233">
        <v>17.73</v>
      </c>
      <c r="G33" s="237">
        <f>150*84</f>
        <v>12600</v>
      </c>
      <c r="H33" s="233">
        <v>12.33</v>
      </c>
      <c r="I33" s="15"/>
      <c r="J33" s="16"/>
      <c r="K33" s="15"/>
      <c r="L33" s="16"/>
      <c r="M33" s="15"/>
      <c r="N33" s="16"/>
    </row>
    <row r="34" spans="1:14" ht="13.5" thickBot="1">
      <c r="A34" s="331"/>
      <c r="B34" s="122" t="s">
        <v>98</v>
      </c>
      <c r="C34" s="129"/>
      <c r="D34" s="23"/>
      <c r="E34" s="225"/>
      <c r="F34" s="226"/>
      <c r="G34" s="201"/>
      <c r="H34" s="226"/>
      <c r="I34" s="2"/>
      <c r="J34" s="3"/>
      <c r="K34" s="2"/>
      <c r="L34" s="3"/>
      <c r="M34" s="2"/>
      <c r="N34" s="3"/>
    </row>
    <row r="35" spans="1:14" ht="15" thickTop="1">
      <c r="A35" s="27"/>
      <c r="B35" s="27"/>
      <c r="C35" s="27"/>
      <c r="D35" s="27"/>
      <c r="E35" s="27"/>
      <c r="F35" s="27"/>
      <c r="G35" s="27"/>
      <c r="H35" s="27"/>
      <c r="I35" s="1"/>
      <c r="J35" s="1"/>
      <c r="K35" s="1"/>
      <c r="L35" s="1"/>
      <c r="M35" s="1"/>
      <c r="N35" s="1"/>
    </row>
    <row r="36" spans="1:14" s="38" customFormat="1" ht="12.75">
      <c r="A36" s="228" t="s">
        <v>32</v>
      </c>
      <c r="B36" s="228"/>
      <c r="C36" s="228"/>
      <c r="D36" s="229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s="38" customFormat="1" ht="12.75">
      <c r="A37" s="34"/>
      <c r="B37" s="33" t="s">
        <v>33</v>
      </c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s="38" customFormat="1" ht="12.75">
      <c r="A38" s="34"/>
      <c r="B38" s="228" t="s">
        <v>35</v>
      </c>
      <c r="C38" s="228"/>
      <c r="D38" s="228"/>
      <c r="E38" s="229"/>
      <c r="F38" s="34"/>
      <c r="G38" s="34"/>
      <c r="H38" s="34"/>
      <c r="I38" s="34"/>
      <c r="J38" s="34"/>
      <c r="K38" s="34"/>
      <c r="L38" s="34"/>
      <c r="M38" s="34"/>
      <c r="N38" s="34"/>
    </row>
    <row r="39" spans="1:14" s="38" customFormat="1" ht="12.75">
      <c r="A39" s="34"/>
      <c r="B39" s="228" t="s">
        <v>34</v>
      </c>
      <c r="C39" s="228"/>
      <c r="D39" s="228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4.25">
      <c r="A40" s="27"/>
      <c r="B40" s="27"/>
      <c r="C40" s="27"/>
      <c r="D40" s="27"/>
      <c r="E40" s="27"/>
      <c r="F40" s="27"/>
      <c r="G40" s="27"/>
      <c r="H40" s="27"/>
      <c r="I40" s="1"/>
      <c r="J40" s="1"/>
      <c r="K40" s="1"/>
      <c r="L40" s="1"/>
      <c r="M40" s="1"/>
      <c r="N40" s="1"/>
    </row>
    <row r="41" spans="1:8" ht="14.25">
      <c r="A41" s="31"/>
      <c r="B41" s="31"/>
      <c r="C41" s="31"/>
      <c r="D41" s="31"/>
      <c r="E41" s="31"/>
      <c r="F41" s="31"/>
      <c r="G41" s="31"/>
      <c r="H41" s="31"/>
    </row>
    <row r="42" spans="1:8" ht="14.25">
      <c r="A42" s="31"/>
      <c r="B42" s="31"/>
      <c r="C42" s="31"/>
      <c r="D42" s="31"/>
      <c r="E42" s="31"/>
      <c r="F42" s="31"/>
      <c r="G42" s="31"/>
      <c r="H42" s="31"/>
    </row>
    <row r="43" spans="1:8" ht="14.25">
      <c r="A43" s="31"/>
      <c r="B43" s="31"/>
      <c r="C43" s="31"/>
      <c r="D43" s="31"/>
      <c r="E43" s="31"/>
      <c r="F43" s="31"/>
      <c r="G43" s="31"/>
      <c r="H43" s="31"/>
    </row>
  </sheetData>
  <mergeCells count="79">
    <mergeCell ref="B9:C10"/>
    <mergeCell ref="H33:H34"/>
    <mergeCell ref="G31:G32"/>
    <mergeCell ref="E33:E34"/>
    <mergeCell ref="F33:F34"/>
    <mergeCell ref="G33:G34"/>
    <mergeCell ref="H23:H24"/>
    <mergeCell ref="G13:G14"/>
    <mergeCell ref="H13:H14"/>
    <mergeCell ref="H17:H18"/>
    <mergeCell ref="A25:A26"/>
    <mergeCell ref="G25:G26"/>
    <mergeCell ref="H25:H26"/>
    <mergeCell ref="E25:E26"/>
    <mergeCell ref="F25:F26"/>
    <mergeCell ref="A23:A24"/>
    <mergeCell ref="E23:E24"/>
    <mergeCell ref="F23:F24"/>
    <mergeCell ref="G23:G24"/>
    <mergeCell ref="A11:A12"/>
    <mergeCell ref="A13:A14"/>
    <mergeCell ref="A15:A16"/>
    <mergeCell ref="E15:E16"/>
    <mergeCell ref="I1:K1"/>
    <mergeCell ref="I2:K2"/>
    <mergeCell ref="I3:K3"/>
    <mergeCell ref="E11:E12"/>
    <mergeCell ref="F11:F12"/>
    <mergeCell ref="G11:G12"/>
    <mergeCell ref="H11:H12"/>
    <mergeCell ref="K9:L9"/>
    <mergeCell ref="F9:F10"/>
    <mergeCell ref="G9:H9"/>
    <mergeCell ref="M9:N9"/>
    <mergeCell ref="A36:D36"/>
    <mergeCell ref="A6:N7"/>
    <mergeCell ref="A8:A10"/>
    <mergeCell ref="B8:D8"/>
    <mergeCell ref="E8:F8"/>
    <mergeCell ref="G8:N8"/>
    <mergeCell ref="D9:D10"/>
    <mergeCell ref="E9:E10"/>
    <mergeCell ref="F13:F14"/>
    <mergeCell ref="B38:E38"/>
    <mergeCell ref="B39:D39"/>
    <mergeCell ref="I9:J9"/>
    <mergeCell ref="E13:E14"/>
    <mergeCell ref="F15:F16"/>
    <mergeCell ref="G15:G16"/>
    <mergeCell ref="H15:H16"/>
    <mergeCell ref="F19:F20"/>
    <mergeCell ref="G19:G20"/>
    <mergeCell ref="H19:H20"/>
    <mergeCell ref="A17:A18"/>
    <mergeCell ref="E17:E18"/>
    <mergeCell ref="F17:F18"/>
    <mergeCell ref="G17:G18"/>
    <mergeCell ref="F21:F22"/>
    <mergeCell ref="G21:G22"/>
    <mergeCell ref="H21:H22"/>
    <mergeCell ref="A19:A20"/>
    <mergeCell ref="E19:E20"/>
    <mergeCell ref="A21:A22"/>
    <mergeCell ref="E21:E22"/>
    <mergeCell ref="A27:A28"/>
    <mergeCell ref="G27:G28"/>
    <mergeCell ref="H27:H28"/>
    <mergeCell ref="E27:E28"/>
    <mergeCell ref="F27:F28"/>
    <mergeCell ref="A33:A34"/>
    <mergeCell ref="H29:H30"/>
    <mergeCell ref="A29:A30"/>
    <mergeCell ref="E29:E30"/>
    <mergeCell ref="F29:F30"/>
    <mergeCell ref="G29:G30"/>
    <mergeCell ref="H31:H32"/>
    <mergeCell ref="A31:A32"/>
    <mergeCell ref="E31:E32"/>
    <mergeCell ref="F31:F32"/>
  </mergeCells>
  <printOptions/>
  <pageMargins left="0.2" right="0.25" top="0.34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6">
      <selection activeCell="D39" sqref="D39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5" customFormat="1" ht="15">
      <c r="A1" s="30" t="s">
        <v>42</v>
      </c>
      <c r="B1" s="28" t="s">
        <v>48</v>
      </c>
      <c r="C1" s="28"/>
      <c r="D1" s="29"/>
      <c r="E1" s="29"/>
      <c r="F1" s="29"/>
      <c r="G1" s="29"/>
      <c r="H1" s="29"/>
      <c r="I1" s="334" t="s">
        <v>29</v>
      </c>
      <c r="J1" s="334"/>
      <c r="K1" s="334"/>
      <c r="L1" s="29">
        <v>315</v>
      </c>
      <c r="M1" s="29"/>
      <c r="N1" s="29"/>
    </row>
    <row r="2" spans="1:14" s="35" customFormat="1" ht="15">
      <c r="A2" s="28" t="s">
        <v>1</v>
      </c>
      <c r="B2" s="28" t="s">
        <v>109</v>
      </c>
      <c r="C2" s="28"/>
      <c r="D2" s="29"/>
      <c r="E2" s="29"/>
      <c r="F2" s="29"/>
      <c r="G2" s="29"/>
      <c r="H2" s="29"/>
      <c r="I2" s="334" t="s">
        <v>2</v>
      </c>
      <c r="J2" s="334"/>
      <c r="K2" s="334"/>
      <c r="L2" s="29">
        <v>3</v>
      </c>
      <c r="M2" s="29"/>
      <c r="N2" s="29"/>
    </row>
    <row r="3" spans="1:14" s="35" customFormat="1" ht="15">
      <c r="A3" s="28" t="s">
        <v>0</v>
      </c>
      <c r="B3" s="28" t="s">
        <v>38</v>
      </c>
      <c r="C3" s="28"/>
      <c r="D3" s="29"/>
      <c r="E3" s="29"/>
      <c r="F3" s="29"/>
      <c r="G3" s="29"/>
      <c r="H3" s="29"/>
      <c r="I3" s="334" t="s">
        <v>3</v>
      </c>
      <c r="J3" s="334"/>
      <c r="K3" s="334"/>
      <c r="L3" s="29" t="s">
        <v>50</v>
      </c>
      <c r="M3" s="29"/>
      <c r="N3" s="29"/>
    </row>
    <row r="4" spans="1:14" s="35" customFormat="1" ht="15">
      <c r="A4" s="28" t="s">
        <v>4</v>
      </c>
      <c r="B4" s="28">
        <v>56</v>
      </c>
      <c r="C4" s="28"/>
      <c r="D4" s="29"/>
      <c r="E4" s="29"/>
      <c r="F4" s="29"/>
      <c r="G4" s="29"/>
      <c r="H4" s="29"/>
      <c r="I4" s="28" t="s">
        <v>31</v>
      </c>
      <c r="J4" s="28"/>
      <c r="K4" s="28"/>
      <c r="L4" s="29"/>
      <c r="M4" s="29"/>
      <c r="N4" s="29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6"/>
      <c r="L5" s="46" t="s">
        <v>68</v>
      </c>
      <c r="M5" s="46"/>
      <c r="N5" s="1"/>
    </row>
    <row r="6" spans="1:14" ht="13.5" thickTop="1">
      <c r="A6" s="246" t="s">
        <v>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8"/>
    </row>
    <row r="7" spans="1:14" ht="13.5" thickBot="1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4" ht="16.5" thickBot="1" thickTop="1">
      <c r="A8" s="221" t="s">
        <v>6</v>
      </c>
      <c r="B8" s="230" t="s">
        <v>7</v>
      </c>
      <c r="C8" s="207"/>
      <c r="D8" s="208"/>
      <c r="E8" s="230" t="s">
        <v>11</v>
      </c>
      <c r="F8" s="208"/>
      <c r="G8" s="216" t="s">
        <v>15</v>
      </c>
      <c r="H8" s="217"/>
      <c r="I8" s="217"/>
      <c r="J8" s="217"/>
      <c r="K8" s="217"/>
      <c r="L8" s="217"/>
      <c r="M8" s="217"/>
      <c r="N8" s="218"/>
    </row>
    <row r="9" spans="1:14" ht="13.5" thickTop="1">
      <c r="A9" s="222"/>
      <c r="B9" s="211" t="s">
        <v>8</v>
      </c>
      <c r="C9" s="210"/>
      <c r="D9" s="219" t="s">
        <v>9</v>
      </c>
      <c r="E9" s="224" t="s">
        <v>10</v>
      </c>
      <c r="F9" s="219" t="s">
        <v>9</v>
      </c>
      <c r="G9" s="241" t="s">
        <v>27</v>
      </c>
      <c r="H9" s="242"/>
      <c r="I9" s="241" t="s">
        <v>28</v>
      </c>
      <c r="J9" s="242"/>
      <c r="K9" s="241" t="s">
        <v>13</v>
      </c>
      <c r="L9" s="242"/>
      <c r="M9" s="241" t="s">
        <v>14</v>
      </c>
      <c r="N9" s="242"/>
    </row>
    <row r="10" spans="1:14" ht="15" thickBot="1">
      <c r="A10" s="223"/>
      <c r="B10" s="330"/>
      <c r="C10" s="200"/>
      <c r="D10" s="226"/>
      <c r="E10" s="225"/>
      <c r="F10" s="226"/>
      <c r="G10" s="19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3" t="s">
        <v>16</v>
      </c>
      <c r="B11" s="113" t="s">
        <v>97</v>
      </c>
      <c r="C11" s="97">
        <v>3209</v>
      </c>
      <c r="D11" s="7">
        <v>6.429</v>
      </c>
      <c r="E11" s="224">
        <v>20</v>
      </c>
      <c r="F11" s="219">
        <v>17.73</v>
      </c>
      <c r="G11" s="20"/>
      <c r="H11" s="21"/>
      <c r="I11" s="8"/>
      <c r="J11" s="9"/>
      <c r="K11" s="8"/>
      <c r="L11" s="9"/>
      <c r="M11" s="8"/>
      <c r="N11" s="9"/>
    </row>
    <row r="12" spans="1:14" ht="16.5" customHeight="1">
      <c r="A12" s="317"/>
      <c r="B12" s="116" t="s">
        <v>98</v>
      </c>
      <c r="C12" s="129">
        <v>1081</v>
      </c>
      <c r="D12" s="23">
        <v>2.143</v>
      </c>
      <c r="E12" s="320"/>
      <c r="F12" s="234"/>
      <c r="G12" s="13"/>
      <c r="H12" s="18"/>
      <c r="I12" s="8"/>
      <c r="J12" s="9"/>
      <c r="K12" s="8"/>
      <c r="L12" s="9"/>
      <c r="M12" s="8"/>
      <c r="N12" s="9"/>
    </row>
    <row r="13" spans="1:14" ht="15" customHeight="1">
      <c r="A13" s="315" t="s">
        <v>17</v>
      </c>
      <c r="B13" s="118" t="s">
        <v>97</v>
      </c>
      <c r="C13" s="130">
        <v>3517</v>
      </c>
      <c r="D13" s="16">
        <v>6.429</v>
      </c>
      <c r="E13" s="318">
        <v>27</v>
      </c>
      <c r="F13" s="239">
        <v>17.73</v>
      </c>
      <c r="G13" s="26"/>
      <c r="H13" s="17"/>
      <c r="I13" s="15"/>
      <c r="J13" s="16"/>
      <c r="K13" s="15"/>
      <c r="L13" s="16"/>
      <c r="M13" s="15"/>
      <c r="N13" s="16"/>
    </row>
    <row r="14" spans="1:14" ht="15" customHeight="1">
      <c r="A14" s="317"/>
      <c r="B14" s="118" t="s">
        <v>98</v>
      </c>
      <c r="C14" s="129">
        <v>1234</v>
      </c>
      <c r="D14" s="23">
        <v>2.143</v>
      </c>
      <c r="E14" s="320"/>
      <c r="F14" s="240"/>
      <c r="G14" s="13"/>
      <c r="H14" s="18"/>
      <c r="I14" s="22"/>
      <c r="J14" s="23"/>
      <c r="K14" s="22"/>
      <c r="L14" s="23"/>
      <c r="M14" s="22"/>
      <c r="N14" s="23"/>
    </row>
    <row r="15" spans="1:14" ht="15" customHeight="1">
      <c r="A15" s="315" t="s">
        <v>18</v>
      </c>
      <c r="B15" s="120" t="s">
        <v>97</v>
      </c>
      <c r="C15" s="130">
        <v>3118</v>
      </c>
      <c r="D15" s="16">
        <v>6.429</v>
      </c>
      <c r="E15" s="318">
        <v>24</v>
      </c>
      <c r="F15" s="239">
        <v>17.73</v>
      </c>
      <c r="G15" s="26"/>
      <c r="H15" s="17"/>
      <c r="I15" s="15"/>
      <c r="J15" s="16"/>
      <c r="K15" s="15"/>
      <c r="L15" s="16"/>
      <c r="M15" s="15"/>
      <c r="N15" s="16"/>
    </row>
    <row r="16" spans="1:14" ht="15" customHeight="1">
      <c r="A16" s="317"/>
      <c r="B16" s="116" t="s">
        <v>98</v>
      </c>
      <c r="C16" s="129">
        <v>1023</v>
      </c>
      <c r="D16" s="23">
        <v>2.143</v>
      </c>
      <c r="E16" s="320"/>
      <c r="F16" s="240"/>
      <c r="G16" s="13"/>
      <c r="H16" s="18"/>
      <c r="I16" s="22"/>
      <c r="J16" s="23"/>
      <c r="K16" s="22"/>
      <c r="L16" s="23"/>
      <c r="M16" s="22"/>
      <c r="N16" s="23"/>
    </row>
    <row r="17" spans="1:14" ht="15" customHeight="1">
      <c r="A17" s="315" t="s">
        <v>19</v>
      </c>
      <c r="B17" s="120" t="s">
        <v>97</v>
      </c>
      <c r="C17" s="130">
        <v>2367</v>
      </c>
      <c r="D17" s="16">
        <v>6.429</v>
      </c>
      <c r="E17" s="318">
        <v>26</v>
      </c>
      <c r="F17" s="239">
        <v>17.73</v>
      </c>
      <c r="G17" s="26"/>
      <c r="H17" s="17"/>
      <c r="I17" s="15"/>
      <c r="J17" s="16"/>
      <c r="K17" s="15"/>
      <c r="L17" s="16"/>
      <c r="M17" s="15"/>
      <c r="N17" s="16"/>
    </row>
    <row r="18" spans="1:14" ht="12.75">
      <c r="A18" s="317"/>
      <c r="B18" s="116" t="s">
        <v>98</v>
      </c>
      <c r="C18" s="129">
        <v>511</v>
      </c>
      <c r="D18" s="23">
        <v>2.143</v>
      </c>
      <c r="E18" s="320"/>
      <c r="F18" s="240"/>
      <c r="G18" s="13"/>
      <c r="H18" s="18"/>
      <c r="I18" s="22"/>
      <c r="J18" s="23"/>
      <c r="K18" s="22"/>
      <c r="L18" s="23"/>
      <c r="M18" s="22"/>
      <c r="N18" s="23"/>
    </row>
    <row r="19" spans="1:14" ht="12.75">
      <c r="A19" s="315" t="s">
        <v>20</v>
      </c>
      <c r="B19" s="120" t="s">
        <v>97</v>
      </c>
      <c r="C19" s="130">
        <v>1498</v>
      </c>
      <c r="D19" s="16">
        <v>6.429</v>
      </c>
      <c r="E19" s="318">
        <v>22</v>
      </c>
      <c r="F19" s="239">
        <v>17.73</v>
      </c>
      <c r="G19" s="26"/>
      <c r="H19" s="17"/>
      <c r="I19" s="15"/>
      <c r="J19" s="16"/>
      <c r="K19" s="15"/>
      <c r="L19" s="16"/>
      <c r="M19" s="15"/>
      <c r="N19" s="16"/>
    </row>
    <row r="20" spans="1:14" ht="12.75">
      <c r="A20" s="316"/>
      <c r="B20" s="116" t="s">
        <v>98</v>
      </c>
      <c r="C20" s="131">
        <v>287</v>
      </c>
      <c r="D20" s="9">
        <v>2.143</v>
      </c>
      <c r="E20" s="319"/>
      <c r="F20" s="332"/>
      <c r="G20" s="24"/>
      <c r="H20" s="25"/>
      <c r="I20" s="8"/>
      <c r="J20" s="9"/>
      <c r="K20" s="8"/>
      <c r="L20" s="9"/>
      <c r="M20" s="8"/>
      <c r="N20" s="9"/>
    </row>
    <row r="21" spans="1:14" ht="12.75">
      <c r="A21" s="317"/>
      <c r="B21" s="116" t="s">
        <v>113</v>
      </c>
      <c r="C21" s="129">
        <v>19.86</v>
      </c>
      <c r="D21" s="23">
        <v>803.228</v>
      </c>
      <c r="E21" s="320"/>
      <c r="F21" s="240"/>
      <c r="G21" s="22"/>
      <c r="H21" s="23"/>
      <c r="I21" s="22"/>
      <c r="J21" s="23"/>
      <c r="K21" s="22"/>
      <c r="L21" s="23"/>
      <c r="M21" s="22"/>
      <c r="N21" s="23"/>
    </row>
    <row r="22" spans="1:14" ht="12.75">
      <c r="A22" s="315" t="s">
        <v>71</v>
      </c>
      <c r="B22" s="120" t="s">
        <v>97</v>
      </c>
      <c r="C22" s="130">
        <v>740</v>
      </c>
      <c r="D22" s="16">
        <v>6.429</v>
      </c>
      <c r="E22" s="318">
        <v>21</v>
      </c>
      <c r="F22" s="239">
        <v>17.73</v>
      </c>
      <c r="G22" s="26"/>
      <c r="H22" s="17"/>
      <c r="I22" s="15"/>
      <c r="J22" s="16"/>
      <c r="K22" s="15"/>
      <c r="L22" s="16"/>
      <c r="M22" s="15"/>
      <c r="N22" s="16"/>
    </row>
    <row r="23" spans="1:14" ht="12.75">
      <c r="A23" s="316"/>
      <c r="B23" s="116" t="s">
        <v>98</v>
      </c>
      <c r="C23" s="131">
        <v>398</v>
      </c>
      <c r="D23" s="9">
        <v>2.143</v>
      </c>
      <c r="E23" s="319"/>
      <c r="F23" s="332"/>
      <c r="G23" s="24"/>
      <c r="H23" s="25"/>
      <c r="I23" s="8"/>
      <c r="J23" s="9"/>
      <c r="K23" s="8"/>
      <c r="L23" s="9"/>
      <c r="M23" s="8"/>
      <c r="N23" s="9"/>
    </row>
    <row r="24" spans="1:14" ht="12.75">
      <c r="A24" s="317"/>
      <c r="B24" s="116" t="s">
        <v>113</v>
      </c>
      <c r="C24" s="129">
        <v>14.611</v>
      </c>
      <c r="D24" s="23">
        <v>803.228</v>
      </c>
      <c r="E24" s="320"/>
      <c r="F24" s="240"/>
      <c r="G24" s="22"/>
      <c r="H24" s="23"/>
      <c r="I24" s="22"/>
      <c r="J24" s="23"/>
      <c r="K24" s="22"/>
      <c r="L24" s="23"/>
      <c r="M24" s="22"/>
      <c r="N24" s="23"/>
    </row>
    <row r="25" spans="1:14" ht="12.75">
      <c r="A25" s="315" t="s">
        <v>72</v>
      </c>
      <c r="B25" s="120" t="s">
        <v>97</v>
      </c>
      <c r="C25" s="130">
        <v>435</v>
      </c>
      <c r="D25" s="16">
        <v>6.429</v>
      </c>
      <c r="E25" s="318">
        <v>26</v>
      </c>
      <c r="F25" s="233">
        <v>17.73</v>
      </c>
      <c r="G25" s="26"/>
      <c r="H25" s="17"/>
      <c r="I25" s="15"/>
      <c r="J25" s="16"/>
      <c r="K25" s="15"/>
      <c r="L25" s="16"/>
      <c r="M25" s="15"/>
      <c r="N25" s="16"/>
    </row>
    <row r="26" spans="1:14" ht="12.75">
      <c r="A26" s="316"/>
      <c r="B26" s="116" t="s">
        <v>98</v>
      </c>
      <c r="C26" s="131">
        <v>218</v>
      </c>
      <c r="D26" s="9">
        <v>2.143</v>
      </c>
      <c r="E26" s="319"/>
      <c r="F26" s="220"/>
      <c r="G26" s="24"/>
      <c r="H26" s="25"/>
      <c r="I26" s="8"/>
      <c r="J26" s="9"/>
      <c r="K26" s="8"/>
      <c r="L26" s="9"/>
      <c r="M26" s="8"/>
      <c r="N26" s="9"/>
    </row>
    <row r="27" spans="1:14" ht="12.75">
      <c r="A27" s="317"/>
      <c r="B27" s="116" t="s">
        <v>113</v>
      </c>
      <c r="C27" s="129">
        <v>8.943</v>
      </c>
      <c r="D27" s="23">
        <v>803.228</v>
      </c>
      <c r="E27" s="320"/>
      <c r="F27" s="234"/>
      <c r="G27" s="22"/>
      <c r="H27" s="23"/>
      <c r="I27" s="22"/>
      <c r="J27" s="23"/>
      <c r="K27" s="22"/>
      <c r="L27" s="23"/>
      <c r="M27" s="22"/>
      <c r="N27" s="23"/>
    </row>
    <row r="28" spans="1:14" ht="12.75">
      <c r="A28" s="315" t="s">
        <v>22</v>
      </c>
      <c r="B28" s="120" t="s">
        <v>97</v>
      </c>
      <c r="C28" s="130">
        <v>413</v>
      </c>
      <c r="D28" s="16">
        <v>6.429</v>
      </c>
      <c r="E28" s="318">
        <v>25</v>
      </c>
      <c r="F28" s="233">
        <v>17.73</v>
      </c>
      <c r="G28" s="318"/>
      <c r="H28" s="233"/>
      <c r="I28" s="22"/>
      <c r="J28" s="23"/>
      <c r="K28" s="22"/>
      <c r="L28" s="23"/>
      <c r="M28" s="22"/>
      <c r="N28" s="23"/>
    </row>
    <row r="29" spans="1:14" ht="12.75">
      <c r="A29" s="316"/>
      <c r="B29" s="116" t="s">
        <v>98</v>
      </c>
      <c r="C29" s="131">
        <v>206</v>
      </c>
      <c r="D29" s="9">
        <v>2.143</v>
      </c>
      <c r="E29" s="319"/>
      <c r="F29" s="220"/>
      <c r="G29" s="319"/>
      <c r="H29" s="220"/>
      <c r="I29" s="22"/>
      <c r="J29" s="23"/>
      <c r="K29" s="22"/>
      <c r="L29" s="23"/>
      <c r="M29" s="22"/>
      <c r="N29" s="23"/>
    </row>
    <row r="30" spans="1:14" ht="12.75">
      <c r="A30" s="317"/>
      <c r="B30" s="116" t="s">
        <v>113</v>
      </c>
      <c r="C30" s="129">
        <v>8.112</v>
      </c>
      <c r="D30" s="23">
        <v>803.228</v>
      </c>
      <c r="E30" s="320"/>
      <c r="F30" s="234"/>
      <c r="G30" s="320"/>
      <c r="H30" s="234"/>
      <c r="I30" s="4"/>
      <c r="J30" s="5"/>
      <c r="K30" s="4"/>
      <c r="L30" s="5"/>
      <c r="M30" s="4"/>
      <c r="N30" s="5"/>
    </row>
    <row r="31" spans="1:14" ht="12.75">
      <c r="A31" s="315" t="s">
        <v>23</v>
      </c>
      <c r="B31" s="120" t="s">
        <v>97</v>
      </c>
      <c r="C31" s="130">
        <v>672</v>
      </c>
      <c r="D31" s="16">
        <v>5.91</v>
      </c>
      <c r="E31" s="318">
        <v>24</v>
      </c>
      <c r="F31" s="233">
        <v>17.73</v>
      </c>
      <c r="G31" s="22"/>
      <c r="H31" s="23"/>
      <c r="I31" s="4"/>
      <c r="J31" s="5"/>
      <c r="K31" s="4"/>
      <c r="L31" s="5"/>
      <c r="M31" s="4"/>
      <c r="N31" s="5"/>
    </row>
    <row r="32" spans="1:14" ht="12.75">
      <c r="A32" s="317"/>
      <c r="B32" s="116" t="s">
        <v>98</v>
      </c>
      <c r="C32" s="129">
        <v>114</v>
      </c>
      <c r="D32" s="23">
        <v>3.94</v>
      </c>
      <c r="E32" s="320"/>
      <c r="F32" s="234"/>
      <c r="G32" s="4"/>
      <c r="H32" s="5"/>
      <c r="I32" s="4"/>
      <c r="J32" s="5"/>
      <c r="K32" s="4"/>
      <c r="L32" s="5"/>
      <c r="M32" s="4"/>
      <c r="N32" s="5"/>
    </row>
    <row r="33" spans="1:14" ht="12.75">
      <c r="A33" s="315" t="s">
        <v>24</v>
      </c>
      <c r="B33" s="120" t="s">
        <v>97</v>
      </c>
      <c r="C33" s="130">
        <v>1391</v>
      </c>
      <c r="D33" s="16">
        <f>5.91+2.352+0.081</f>
        <v>8.343</v>
      </c>
      <c r="E33" s="318">
        <v>25</v>
      </c>
      <c r="F33" s="233">
        <v>17.73</v>
      </c>
      <c r="G33" s="4"/>
      <c r="H33" s="5"/>
      <c r="I33" s="4"/>
      <c r="J33" s="5"/>
      <c r="K33" s="4"/>
      <c r="L33" s="5"/>
      <c r="M33" s="4"/>
      <c r="N33" s="5"/>
    </row>
    <row r="34" spans="1:14" ht="12.75">
      <c r="A34" s="317"/>
      <c r="B34" s="116" t="s">
        <v>98</v>
      </c>
      <c r="C34" s="129">
        <v>349</v>
      </c>
      <c r="D34" s="23">
        <f>3.94+0.784+0.081</f>
        <v>4.805000000000001</v>
      </c>
      <c r="E34" s="320"/>
      <c r="F34" s="234"/>
      <c r="G34" s="4"/>
      <c r="H34" s="5"/>
      <c r="I34" s="4"/>
      <c r="J34" s="5"/>
      <c r="K34" s="4"/>
      <c r="L34" s="5"/>
      <c r="M34" s="4"/>
      <c r="N34" s="5"/>
    </row>
    <row r="35" spans="1:14" ht="12.75">
      <c r="A35" s="315" t="s">
        <v>25</v>
      </c>
      <c r="B35" s="120" t="s">
        <v>97</v>
      </c>
      <c r="C35" s="130">
        <v>1952</v>
      </c>
      <c r="D35" s="16">
        <f>5.91+2.352+0.081</f>
        <v>8.343</v>
      </c>
      <c r="E35" s="318">
        <v>15</v>
      </c>
      <c r="F35" s="233">
        <v>17.73</v>
      </c>
      <c r="G35" s="4"/>
      <c r="H35" s="5"/>
      <c r="I35" s="4"/>
      <c r="J35" s="5"/>
      <c r="K35" s="4"/>
      <c r="L35" s="5"/>
      <c r="M35" s="4"/>
      <c r="N35" s="5"/>
    </row>
    <row r="36" spans="1:14" ht="12.75">
      <c r="A36" s="317"/>
      <c r="B36" s="116" t="s">
        <v>98</v>
      </c>
      <c r="C36" s="129">
        <v>453</v>
      </c>
      <c r="D36" s="23">
        <f>3.94+0.784+0.081</f>
        <v>4.805000000000001</v>
      </c>
      <c r="E36" s="320"/>
      <c r="F36" s="234"/>
      <c r="G36" s="4"/>
      <c r="H36" s="5"/>
      <c r="I36" s="4"/>
      <c r="J36" s="5"/>
      <c r="K36" s="4"/>
      <c r="L36" s="5"/>
      <c r="M36" s="4"/>
      <c r="N36" s="5"/>
    </row>
    <row r="37" spans="1:14" ht="12.75">
      <c r="A37" s="315" t="s">
        <v>26</v>
      </c>
      <c r="B37" s="120" t="s">
        <v>97</v>
      </c>
      <c r="C37" s="130">
        <v>3176</v>
      </c>
      <c r="D37" s="16">
        <f>5.91+2.352+0.081</f>
        <v>8.343</v>
      </c>
      <c r="E37" s="318">
        <v>18</v>
      </c>
      <c r="F37" s="233">
        <v>17.73</v>
      </c>
      <c r="G37" s="15"/>
      <c r="H37" s="16"/>
      <c r="I37" s="15"/>
      <c r="J37" s="16"/>
      <c r="K37" s="15"/>
      <c r="L37" s="16"/>
      <c r="M37" s="15"/>
      <c r="N37" s="16"/>
    </row>
    <row r="38" spans="1:14" ht="13.5" thickBot="1">
      <c r="A38" s="331"/>
      <c r="B38" s="122" t="s">
        <v>98</v>
      </c>
      <c r="C38" s="129">
        <v>875</v>
      </c>
      <c r="D38" s="23">
        <f>3.94+0.784+0.081</f>
        <v>4.805000000000001</v>
      </c>
      <c r="E38" s="225"/>
      <c r="F38" s="226"/>
      <c r="G38" s="2"/>
      <c r="H38" s="3"/>
      <c r="I38" s="2"/>
      <c r="J38" s="3"/>
      <c r="K38" s="2"/>
      <c r="L38" s="3"/>
      <c r="M38" s="2"/>
      <c r="N38" s="3"/>
    </row>
    <row r="39" spans="1:14" ht="17.25" customHeight="1" thickTop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38" customFormat="1" ht="12.75">
      <c r="A40" s="228" t="s">
        <v>32</v>
      </c>
      <c r="B40" s="228"/>
      <c r="C40" s="228"/>
      <c r="D40" s="229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s="38" customFormat="1" ht="12.75">
      <c r="A41" s="34"/>
      <c r="B41" s="33" t="s">
        <v>33</v>
      </c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s="38" customFormat="1" ht="12.75">
      <c r="A42" s="34"/>
      <c r="B42" s="228" t="s">
        <v>35</v>
      </c>
      <c r="C42" s="228"/>
      <c r="D42" s="228"/>
      <c r="E42" s="229"/>
      <c r="F42" s="34"/>
      <c r="G42" s="34"/>
      <c r="H42" s="34"/>
      <c r="I42" s="34"/>
      <c r="J42" s="34"/>
      <c r="K42" s="34"/>
      <c r="L42" s="34"/>
      <c r="M42" s="34"/>
      <c r="N42" s="34"/>
    </row>
    <row r="43" spans="1:14" s="38" customFormat="1" ht="12.75">
      <c r="A43" s="34"/>
      <c r="B43" s="228" t="s">
        <v>34</v>
      </c>
      <c r="C43" s="228"/>
      <c r="D43" s="228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14.25">
      <c r="A44" s="27"/>
      <c r="B44" s="27"/>
      <c r="C44" s="27"/>
      <c r="D44" s="27"/>
      <c r="E44" s="27"/>
      <c r="F44" s="27"/>
      <c r="G44" s="27"/>
      <c r="H44" s="1"/>
      <c r="I44" s="1"/>
      <c r="J44" s="1"/>
      <c r="K44" s="1"/>
      <c r="L44" s="1"/>
      <c r="M44" s="1"/>
      <c r="N44" s="1"/>
    </row>
    <row r="45" spans="1:7" ht="14.25">
      <c r="A45" s="31"/>
      <c r="B45" s="31"/>
      <c r="C45" s="31"/>
      <c r="D45" s="31"/>
      <c r="E45" s="31"/>
      <c r="F45" s="31"/>
      <c r="G45" s="31"/>
    </row>
    <row r="46" spans="1:7" ht="14.25">
      <c r="A46" s="31"/>
      <c r="B46" s="31"/>
      <c r="C46" s="31"/>
      <c r="D46" s="31"/>
      <c r="E46" s="31"/>
      <c r="F46" s="31"/>
      <c r="G46" s="31"/>
    </row>
  </sheetData>
  <mergeCells count="57">
    <mergeCell ref="A37:A38"/>
    <mergeCell ref="E37:E38"/>
    <mergeCell ref="F37:F38"/>
    <mergeCell ref="E35:E36"/>
    <mergeCell ref="F35:F36"/>
    <mergeCell ref="A35:A36"/>
    <mergeCell ref="G28:G30"/>
    <mergeCell ref="H28:H30"/>
    <mergeCell ref="E28:E30"/>
    <mergeCell ref="F28:F30"/>
    <mergeCell ref="F33:F34"/>
    <mergeCell ref="F15:F16"/>
    <mergeCell ref="F17:F18"/>
    <mergeCell ref="F22:F24"/>
    <mergeCell ref="F25:F27"/>
    <mergeCell ref="A19:A21"/>
    <mergeCell ref="E19:E21"/>
    <mergeCell ref="F19:F21"/>
    <mergeCell ref="F11:F12"/>
    <mergeCell ref="E13:E14"/>
    <mergeCell ref="F13:F14"/>
    <mergeCell ref="A17:A18"/>
    <mergeCell ref="E17:E18"/>
    <mergeCell ref="A15:A16"/>
    <mergeCell ref="E15:E16"/>
    <mergeCell ref="I1:K1"/>
    <mergeCell ref="I2:K2"/>
    <mergeCell ref="I3:K3"/>
    <mergeCell ref="K9:L9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A11:A12"/>
    <mergeCell ref="A13:A14"/>
    <mergeCell ref="E11:E12"/>
    <mergeCell ref="F9:F10"/>
    <mergeCell ref="G9:H9"/>
    <mergeCell ref="B42:E42"/>
    <mergeCell ref="B43:D43"/>
    <mergeCell ref="A40:D40"/>
    <mergeCell ref="A22:A24"/>
    <mergeCell ref="E22:E24"/>
    <mergeCell ref="A25:A27"/>
    <mergeCell ref="E25:E27"/>
    <mergeCell ref="A33:A34"/>
    <mergeCell ref="E33:E34"/>
    <mergeCell ref="A28:A30"/>
    <mergeCell ref="A31:A32"/>
    <mergeCell ref="E31:E32"/>
    <mergeCell ref="F31:F32"/>
  </mergeCells>
  <printOptions/>
  <pageMargins left="0.32" right="0.24" top="0.3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2014-11-05T14:06:38Z</cp:lastPrinted>
  <dcterms:created xsi:type="dcterms:W3CDTF">2013-02-08T07:46:47Z</dcterms:created>
  <dcterms:modified xsi:type="dcterms:W3CDTF">2015-01-21T08:51:18Z</dcterms:modified>
  <cp:category/>
  <cp:version/>
  <cp:contentType/>
  <cp:contentStatus/>
</cp:coreProperties>
</file>